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Hvidovre AS (V090)\ØR2025\"/>
    </mc:Choice>
  </mc:AlternateContent>
  <xr:revisionPtr revIDLastSave="0" documentId="13_ncr:1_{198324AD-92FF-4D46-8D7C-C8E8D20EDD6C}"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<sst xmlns="http://schemas.openxmlformats.org/spreadsheetml/2006/main" count="450" uniqueCount="206">
  <si>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</si>
  <si>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</si>
  <si>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</si>
  <si>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</si>
  <si>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</si>
  <si>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</si>
  <si>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</si>
  <si>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</si>
  <si>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</si>
  <si>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</si>
  <si>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</si>
  <si>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</si>
  <si>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</si>
  <si>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</si>
  <si>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</si>
  <si>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</si>
  <si>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</si>
  <si>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</si>
  <si>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</si>
  <si>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</si>
  <si>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</si>
  <si>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</si>
  <si>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</si>
  <si>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</si>
  <si>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</si>
  <si>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</si>
  <si>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</si>
  <si>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</si>
  <si>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</si>
  <si>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</si>
  <si>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</si>
  <si>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</si>
  <si>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</si>
  <si>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</si>
  <si>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</si>
  <si>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</si>
  <si>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</si>
  <si>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</si>
  <si>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</si>
  <si>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</si>
  <si>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</si>
  <si>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</si>
  <si>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</si>
  <si>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</si>
  <si>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</si>
  <si>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</si>
  <si>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</si>
  <si>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</si>
  <si>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</si>
  <si>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</si>
  <si>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</si>
  <si>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</si>
  <si>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</si>
  <si>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</si>
  <si>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</si>
  <si>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</si>
  <si>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</si>
  <si>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</si>
  <si>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</si>
  <si>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</si>
  <si>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</si>
  <si>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</si>
  <si>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</si>
  <si>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</si>
  <si>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</si>
  <si>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</si>
  <si>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</si>
  <si>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</si>
  <si>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</si>
  <si>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</si>
  <si>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</si>
  <si>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</si>
  <si>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</si>
  <si>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</si>
  <si>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</si>
  <si>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</si>
  <si>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</si>
  <si>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</si>
  <si>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</si>
  <si>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</si>
  <si>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</si>
  <si>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</si>
  <si>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</si>
  <si>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</si>
  <si>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</si>
  <si>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</si>
  <si>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</si>
  <si>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</si>
  <si>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</si>
  <si>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</si>
  <si>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</si>
  <si>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</si>
  <si>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</si>
  <si>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</si>
  <si>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</si>
  <si>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</si>
  <si>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</si>
  <si>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</si>
  <si>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</si>
  <si>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</si>
  <si>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</si>
  <si>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</si>
  <si>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</si>
  <si>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</si>
  <si>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</si>
  <si>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</si>
  <si>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</si>
  <si>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</si>
  <si>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</si>
  <si>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</si>
  <si>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</si>
  <si>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</si>
  <si>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</si>
  <si>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</si>
  <si>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</si>
  <si>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</si>
  <si>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</si>
  <si>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</si>
  <si>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</si>
  <si>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</si>
  <si>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</si>
  <si>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</si>
  <si>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</si>
  <si>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</si>
  <si>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</si>
  <si>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</si>
  <si>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</si>
  <si>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</si>
  <si>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</si>
  <si>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</si>
  <si>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</si>
  <si>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</si>
  <si>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</si>
  <si>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</si>
  <si>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</si>
  <si>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</si>
  <si>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</si>
  <si>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</si>
  <si>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</si>
  <si>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</si>
  <si>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</si>
  <si>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</si>
  <si>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</si>
  <si>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</si>
  <si>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</si>
  <si>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</si>
  <si>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</si>
  <si>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</si>
  <si>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</si>
  <si>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</si>
  <si>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</si>
  <si>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</si>
  <si>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</si>
  <si>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</si>
  <si>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</si>
  <si>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</si>
  <si>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</si>
  <si>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</si>
  <si>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</si>
  <si>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</si>
  <si>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</si>
  <si>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</si>
  <si>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</si>
  <si>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</si>
  <si>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</si>
  <si>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</si>
  <si>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</si>
  <si>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</si>
  <si>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</si>
  <si>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</si>
  <si>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</si>
  <si>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</si>
  <si>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</si>
  <si>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</si>
  <si>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</si>
  <si>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</si>
  <si>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</si>
  <si>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</si>
  <si>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</si>
  <si>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</si>
  <si>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</si>
  <si>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</si>
  <si>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</si>
  <si>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</si>
  <si>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</si>
  <si>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</si>
  <si>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</si>
  <si>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</si>
  <si>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</si>
  <si>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</si>
  <si>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</si>
  <si>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</si>
  <si>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</si>
  <si>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Byudvikling Hvidovregade</t>
  </si>
  <si>
    <t>Øget antal forbrugere</t>
  </si>
  <si>
    <t>Ingen engangstillæg</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</si>
  <si>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</si>
  <si>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</si>
  <si>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</si>
  <si>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</si>
  <si>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</si>
  <si>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</si>
  <si>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</si>
  <si>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</si>
  <si>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Tjenestemandspensioner</t>
  </si>
  <si>
    <t>Undersøgelsesudgifter i forbindelse med 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</si>
</sst>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9" t="s">
        <v>4</v>
      </c>
      <c r="D6" s="79"/>
      <c r="E6" s="79"/>
      <c r="F6" s="79"/>
      <c r="G6" s="1"/>
    </row>
    <row r="7" spans="1:7" ht="15" customHeight="1" x14ac:dyDescent="0.3">
      <c r="A7" s="1"/>
      <c r="B7" s="3"/>
      <c r="C7" s="79"/>
      <c r="D7" s="79"/>
      <c r="E7" s="79"/>
      <c r="F7" s="79"/>
      <c r="G7" s="1"/>
    </row>
    <row r="8" spans="1:7" ht="15.6" x14ac:dyDescent="0.3">
      <c r="A8" s="1"/>
      <c r="B8" s="4"/>
      <c r="C8" s="84" t="s">
        <v>199</v>
      </c>
      <c r="D8" s="84"/>
      <c r="E8" s="84"/>
      <c r="F8" s="84"/>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3" t="s">
        <v>5</v>
      </c>
      <c r="D11" s="83"/>
      <c r="E11" s="83"/>
      <c r="F11" s="83"/>
      <c r="G11" s="1"/>
    </row>
    <row r="12" spans="1:7" x14ac:dyDescent="0.3">
      <c r="A12" s="1"/>
      <c r="B12" s="1"/>
      <c r="C12" s="1"/>
      <c r="D12" s="1"/>
      <c r="E12" s="1"/>
      <c r="F12" s="1"/>
      <c r="G12" s="1"/>
    </row>
    <row r="13" spans="1:7" x14ac:dyDescent="0.3">
      <c r="A13" s="1"/>
      <c r="B13" s="6" t="s">
        <v>6</v>
      </c>
      <c r="C13" s="76" t="s">
        <v>124</v>
      </c>
      <c r="D13" s="77"/>
      <c r="E13" s="77"/>
      <c r="F13" s="78"/>
      <c r="G13" s="1"/>
    </row>
    <row r="14" spans="1:7" x14ac:dyDescent="0.3">
      <c r="A14" s="1"/>
      <c r="B14" s="6" t="s">
        <v>14</v>
      </c>
      <c r="C14" s="76" t="s">
        <v>159</v>
      </c>
      <c r="D14" s="77"/>
      <c r="E14" s="77"/>
      <c r="F14" s="78"/>
      <c r="G14" s="1"/>
    </row>
    <row r="15" spans="1:7" x14ac:dyDescent="0.3">
      <c r="A15" s="1"/>
      <c r="B15" s="6" t="s">
        <v>29</v>
      </c>
      <c r="C15" s="76" t="s">
        <v>107</v>
      </c>
      <c r="D15" s="77"/>
      <c r="E15" s="77"/>
      <c r="F15" s="78"/>
      <c r="G15" s="1"/>
    </row>
    <row r="16" spans="1:7" x14ac:dyDescent="0.3">
      <c r="A16" s="1"/>
      <c r="B16" s="6" t="s">
        <v>30</v>
      </c>
      <c r="C16" s="76" t="s">
        <v>125</v>
      </c>
      <c r="D16" s="77"/>
      <c r="E16" s="77"/>
      <c r="F16" s="78"/>
      <c r="G16" s="1"/>
    </row>
    <row r="17" spans="1:7" x14ac:dyDescent="0.3">
      <c r="A17" s="1"/>
      <c r="B17" s="6" t="s">
        <v>57</v>
      </c>
      <c r="C17" s="76" t="s">
        <v>126</v>
      </c>
      <c r="D17" s="77"/>
      <c r="E17" s="77"/>
      <c r="F17" s="78"/>
      <c r="G17" s="1"/>
    </row>
    <row r="18" spans="1:7" x14ac:dyDescent="0.3">
      <c r="A18" s="1"/>
      <c r="B18" s="6" t="s">
        <v>49</v>
      </c>
      <c r="C18" s="85" t="s">
        <v>42</v>
      </c>
      <c r="D18" s="86"/>
      <c r="E18" s="86"/>
      <c r="F18" s="87"/>
      <c r="G18" s="1"/>
    </row>
    <row r="19" spans="1:7" x14ac:dyDescent="0.3">
      <c r="A19" s="1"/>
      <c r="B19" s="6" t="s">
        <v>50</v>
      </c>
      <c r="C19" s="85" t="s">
        <v>43</v>
      </c>
      <c r="D19" s="86"/>
      <c r="E19" s="86"/>
      <c r="F19" s="87"/>
      <c r="G19" s="1"/>
    </row>
    <row r="20" spans="1:7" x14ac:dyDescent="0.3">
      <c r="A20" s="1"/>
      <c r="B20" s="6" t="s">
        <v>7</v>
      </c>
      <c r="C20" s="85" t="s">
        <v>9</v>
      </c>
      <c r="D20" s="86"/>
      <c r="E20" s="86"/>
      <c r="F20" s="87"/>
      <c r="G20" s="1"/>
    </row>
    <row r="21" spans="1:7" x14ac:dyDescent="0.3">
      <c r="A21" s="1"/>
      <c r="B21" s="6" t="s">
        <v>51</v>
      </c>
      <c r="C21" s="91" t="s">
        <v>11</v>
      </c>
      <c r="D21" s="92"/>
      <c r="E21" s="92"/>
      <c r="F21" s="93"/>
      <c r="G21" s="1"/>
    </row>
    <row r="22" spans="1:7" x14ac:dyDescent="0.3">
      <c r="A22" s="1"/>
      <c r="B22" s="6" t="s">
        <v>37</v>
      </c>
      <c r="C22" s="80" t="s">
        <v>127</v>
      </c>
      <c r="D22" s="81"/>
      <c r="E22" s="81"/>
      <c r="F22" s="82"/>
      <c r="G22" s="1"/>
    </row>
    <row r="23" spans="1:7" x14ac:dyDescent="0.3">
      <c r="A23" s="1"/>
      <c r="B23" s="6" t="s">
        <v>8</v>
      </c>
      <c r="C23" s="80" t="s">
        <v>89</v>
      </c>
      <c r="D23" s="81"/>
      <c r="E23" s="81"/>
      <c r="F23" s="82"/>
      <c r="G23" s="1"/>
    </row>
    <row r="24" spans="1:7" x14ac:dyDescent="0.3">
      <c r="A24" s="1"/>
      <c r="B24" s="6" t="s">
        <v>85</v>
      </c>
      <c r="C24" s="80" t="s">
        <v>78</v>
      </c>
      <c r="D24" s="81"/>
      <c r="E24" s="81"/>
      <c r="F24" s="82"/>
      <c r="G24" s="1"/>
    </row>
    <row r="25" spans="1:7" x14ac:dyDescent="0.3">
      <c r="A25" s="1"/>
      <c r="B25" s="6" t="s">
        <v>86</v>
      </c>
      <c r="C25" s="80" t="s">
        <v>38</v>
      </c>
      <c r="D25" s="81"/>
      <c r="E25" s="81"/>
      <c r="F25" s="82"/>
      <c r="G25" s="1"/>
    </row>
    <row r="26" spans="1:7" x14ac:dyDescent="0.3">
      <c r="A26" s="1"/>
      <c r="B26" s="6" t="s">
        <v>87</v>
      </c>
      <c r="C26" s="80" t="s">
        <v>39</v>
      </c>
      <c r="D26" s="81"/>
      <c r="E26" s="81"/>
      <c r="F26" s="82"/>
      <c r="G26" s="1"/>
    </row>
    <row r="27" spans="1:7" x14ac:dyDescent="0.3">
      <c r="A27" s="1"/>
      <c r="B27" s="6" t="s">
        <v>52</v>
      </c>
      <c r="C27" s="80" t="s">
        <v>58</v>
      </c>
      <c r="D27" s="81"/>
      <c r="E27" s="81"/>
      <c r="F27" s="82"/>
      <c r="G27" s="1"/>
    </row>
    <row r="28" spans="1:7" x14ac:dyDescent="0.3">
      <c r="A28" s="1"/>
      <c r="B28" s="6" t="s">
        <v>46</v>
      </c>
      <c r="C28" s="80" t="s">
        <v>31</v>
      </c>
      <c r="D28" s="81"/>
      <c r="E28" s="81"/>
      <c r="F28" s="82"/>
      <c r="G28" s="1"/>
    </row>
    <row r="29" spans="1:7" x14ac:dyDescent="0.3">
      <c r="A29" s="1"/>
      <c r="B29" s="6" t="s">
        <v>88</v>
      </c>
      <c r="C29" s="88" t="s">
        <v>47</v>
      </c>
      <c r="D29" s="89"/>
      <c r="E29" s="89"/>
      <c r="F29" s="9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q52R0UCn7ivBWLCT+Kw20w7Ps3kQ3TmchdICKT5louRkgy4bmYQcWiiSphSbHp8/1k0XDb5e1HsUuHfAvG5WtA==" saltValue="FhmHL2+1EejBrpwK6zxts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200</v>
      </c>
      <c r="C10" s="65">
        <v>18849939</v>
      </c>
      <c r="D10" s="14" t="s">
        <v>3</v>
      </c>
      <c r="E10" s="1"/>
    </row>
    <row r="11" spans="1:5" x14ac:dyDescent="0.3">
      <c r="A11" s="1"/>
      <c r="B11" s="64" t="s">
        <v>201</v>
      </c>
      <c r="C11" s="65">
        <v>106431</v>
      </c>
      <c r="D11" s="14" t="s">
        <v>3</v>
      </c>
      <c r="E11" s="1"/>
    </row>
    <row r="12" spans="1:5" ht="26.4" x14ac:dyDescent="0.3">
      <c r="A12" s="1"/>
      <c r="B12" s="64" t="s">
        <v>202</v>
      </c>
      <c r="C12" s="65">
        <v>12869680</v>
      </c>
      <c r="D12" s="14" t="s">
        <v>3</v>
      </c>
      <c r="E12" s="1"/>
    </row>
    <row r="13" spans="1:5" x14ac:dyDescent="0.3">
      <c r="A13" s="1"/>
      <c r="B13" s="64" t="s">
        <v>203</v>
      </c>
      <c r="C13" s="65">
        <v>72652</v>
      </c>
      <c r="D13" s="14" t="s">
        <v>3</v>
      </c>
      <c r="E13" s="1"/>
    </row>
    <row r="14" spans="1:5" x14ac:dyDescent="0.3">
      <c r="A14" s="1"/>
      <c r="B14" s="64" t="s">
        <v>204</v>
      </c>
      <c r="C14" s="65">
        <v>463312</v>
      </c>
      <c r="D14" s="14" t="s">
        <v>3</v>
      </c>
      <c r="E14" s="1"/>
    </row>
    <row r="15" spans="1:5" x14ac:dyDescent="0.3">
      <c r="A15" s="1"/>
      <c r="B15" s="64" t="s">
        <v>205</v>
      </c>
      <c r="C15" s="65">
        <v>284</v>
      </c>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32362298</v>
      </c>
      <c r="D19" s="13" t="s">
        <v>3</v>
      </c>
      <c r="E19" s="1"/>
    </row>
    <row r="20" spans="1:5" x14ac:dyDescent="0.3">
      <c r="A20" s="1"/>
      <c r="B20" s="52" t="s">
        <v>144</v>
      </c>
      <c r="C20" s="12">
        <f>C19*(1+'Fane 13. Nøgletal'!C11)^2</f>
        <v>36795793.344495617</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yR2qegjl5Lr+Mzh2oQD5t+oOjoxGuTuBE3WrTOIOCJfMqQR4AVKeFKf3mrSUU2x8y6cQG86q0ynDNpnxI5pvVg==" saltValue="bLvU1Ze8NZ/lfUqZwaOPM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-2546877.7825149</v>
      </c>
      <c r="D9" s="39" t="s">
        <v>3</v>
      </c>
      <c r="E9" s="1"/>
    </row>
    <row r="10" spans="1:5" x14ac:dyDescent="0.3">
      <c r="A10" s="1"/>
      <c r="B10" s="56" t="s">
        <v>174</v>
      </c>
      <c r="C10" s="9">
        <v>72387.088529467583</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52370801.816899292</v>
      </c>
      <c r="D21" s="14" t="s">
        <v>3</v>
      </c>
      <c r="E21" s="1"/>
    </row>
    <row r="22" spans="1:5" x14ac:dyDescent="0.3">
      <c r="A22" s="1"/>
      <c r="B22" s="56" t="s">
        <v>182</v>
      </c>
      <c r="C22" s="9">
        <v>50596129</v>
      </c>
      <c r="D22" s="14" t="s">
        <v>3</v>
      </c>
      <c r="E22" s="1"/>
    </row>
    <row r="23" spans="1:5" x14ac:dyDescent="0.3">
      <c r="A23" s="1"/>
      <c r="B23" s="56" t="s">
        <v>28</v>
      </c>
      <c r="C23" s="9">
        <v>0</v>
      </c>
      <c r="D23" s="14" t="s">
        <v>3</v>
      </c>
      <c r="E23" s="1"/>
    </row>
    <row r="24" spans="1:5" x14ac:dyDescent="0.3">
      <c r="A24" s="1"/>
      <c r="B24" s="73" t="s">
        <v>183</v>
      </c>
      <c r="C24" s="46">
        <f>C21-C22-C23</f>
        <v>1774672.8168992922</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iuuopVrb3ANG0l20jKzDSEabVNcrlUqMbdc6WjEA1boZ3330+5tb/lG/5MP1rZtLR5YHem7qTVw+9w4GDRrV4g==" saltValue="5LQPjOch7Bw6n2RA4nW48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HC5oNI2+8cG0D3KGib+loSgVvTpIrqBNGkc7EHS0z8LWI9OB4SHjsr4orFXbJLkpc6sPz6jomr66V6VGNjgp+A==" saltValue="lLHSjmDCsQG/bXQV3Sq56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pgHmlTJvyxXdc0iWo2w1xwlrhZW1irzBz6TSUIf2BLh12/RJ8vvNyI4897NPLG+T66pf22sNHfwxvoLR02DHBg==" saltValue="JNZfJrmbSZz/1dfaPfLSw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193</v>
      </c>
      <c r="C11" s="21">
        <v>0</v>
      </c>
      <c r="D11" s="14" t="s">
        <v>3</v>
      </c>
      <c r="E11" s="9">
        <v>6132</v>
      </c>
      <c r="F11" s="14" t="s">
        <v>3</v>
      </c>
      <c r="G11" s="1"/>
    </row>
    <row r="12" spans="1:7" x14ac:dyDescent="0.3">
      <c r="A12" s="1"/>
      <c r="B12" s="26" t="s">
        <v>194</v>
      </c>
      <c r="C12" s="21">
        <v>342817</v>
      </c>
      <c r="D12" s="14" t="s">
        <v>3</v>
      </c>
      <c r="E12" s="9">
        <v>0</v>
      </c>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342817</v>
      </c>
      <c r="D17" s="13" t="s">
        <v>3</v>
      </c>
      <c r="E17" s="12">
        <f>SUM(E10:E16)</f>
        <v>6132</v>
      </c>
      <c r="F17" s="13" t="s">
        <v>3</v>
      </c>
      <c r="G17" s="1"/>
    </row>
    <row r="18" spans="1:7" x14ac:dyDescent="0.3">
      <c r="A18" s="1"/>
      <c r="B18" s="52" t="s">
        <v>147</v>
      </c>
      <c r="C18" s="12">
        <f>C17*(1+'Fane 13. Nøgletal'!C11)</f>
        <v>365545.7671</v>
      </c>
      <c r="D18" s="13" t="s">
        <v>3</v>
      </c>
      <c r="E18" s="12">
        <f>E17*(1+'Fane 13. Nøgletal'!C11)</f>
        <v>6538.5515999999998</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oqc6FstUdlg11lXz3RrRAC2GR8Bq7go+fu3LNl1us17mWbCXWfHdOx1kj2XPnrPOPzCtRhtHM3YqJN0EM0CqKw==" saltValue="T8bJB8ATFbrXHoQ+aWSTt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x14ac:dyDescent="0.3">
      <c r="A10" s="1"/>
      <c r="B10" s="23" t="s">
        <v>195</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txK0MamxCLuFy9kZ3VTP/85SiR7wucWDTR1RGFEn7igNOZvwYISiWd5lSlFFwzxOzav3RtlVLtAm1AFxI6rwnw==" saltValue="dfsh3EnJTTvdm7eBhumoX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YiMnITVpSTSG9rNx41qVnX1j+wI7qHx05T5aqxmsg6tTbENVdJsErFDqUe0CnHLSUDjlN0LVsi5luYDWcUJ/9Q==" saltValue="CMjCf37djvFEOBkpIjzvN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qc9yAfVkF3phjua5bTYgymw904Wzijd6rBNISh/1TJN45UxC3D1hgjP6Y/P27BWZaUe3gXTyVCS/3pKbS2odNQ==" saltValue="FlfTAWrRtxujhtCmjndag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197</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198</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m7KohvSR+Y4q4ttoAC+tYb5ZfmYCtfxZ/O5xavSnrl01VoEhx4ARPaT3KJNC+f/Inp8Lf2MmQJGy5/AK6+z+AQ==" saltValue="gUjth+18xTamaXieNoWXY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18293196.523998126</v>
      </c>
      <c r="D9" s="8" t="s">
        <v>3</v>
      </c>
      <c r="E9" s="1"/>
    </row>
    <row r="10" spans="1:5" ht="17.100000000000001" customHeight="1" x14ac:dyDescent="0.3">
      <c r="A10" s="1"/>
      <c r="B10" s="24" t="s">
        <v>32</v>
      </c>
      <c r="C10" s="7">
        <f>'Fane 10.1. Varige tillæg'!C18</f>
        <v>365545.7671</v>
      </c>
      <c r="D10" s="8" t="s">
        <v>3</v>
      </c>
      <c r="E10" s="1"/>
    </row>
    <row r="11" spans="1:5" ht="17.100000000000001" customHeight="1" x14ac:dyDescent="0.3">
      <c r="A11" s="1"/>
      <c r="B11" s="24" t="s">
        <v>33</v>
      </c>
      <c r="C11" s="9">
        <f>'Fane 10.1. Varige tillæg'!E18</f>
        <v>6538.5515999999998</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1237508.1198708857</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-263367.52715791232</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19639421.435411099</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36795793.344495617</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56435214.77990672</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YkD0hBuC57HZoVZacLUNBZyHcniQXLDCo4Yay6krpqFZDfnV9jypR4Et1G4Z7eU9BUjNXEf46BgmwyiGE5Q4lA==" saltValue="8FcF1V/hKkZryyNAD7+ro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19639421.435411099</v>
      </c>
      <c r="D9" s="8" t="s">
        <v>3</v>
      </c>
      <c r="E9" s="1"/>
    </row>
    <row r="10" spans="1:5" ht="15" customHeight="1" x14ac:dyDescent="0.3">
      <c r="A10" s="1"/>
      <c r="B10" s="47" t="s">
        <v>17</v>
      </c>
      <c r="C10" s="41">
        <f>C9*'Fane 13. Nøgletal'!C11</f>
        <v>1302093.6411677559</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-275212.2183243123</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20666302.858254544</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39235354.44323568</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59901657.301490225</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5yCehbk+Zc+0MvxV2snvjY4+OI4MsK4mramhJqluwp3fwhjQg9pauXcXuHJoJ60OdyMKXLdBYaAQ08xnOZekKw==" saltValue="nKitpcVptNNJS57Q4gScL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20666302.858254544</v>
      </c>
      <c r="D9" s="8" t="s">
        <v>3</v>
      </c>
      <c r="E9" s="1"/>
    </row>
    <row r="10" spans="1:5" ht="15" customHeight="1" x14ac:dyDescent="0.3">
      <c r="A10" s="1"/>
      <c r="B10" s="47" t="s">
        <v>17</v>
      </c>
      <c r="C10" s="41">
        <f>C9*'Fane 13. Nøgletal'!C11</f>
        <v>1370175.8795022762</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-287589.61263122992</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21748889.125125591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41836658.442822203</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63585547.56794779</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0szE63/PHNvyLsp5gTTAi7LjWVPm7S0uzxbUTrEWLIpstYNAogMyxqt8s/pw5xhZtd2vB3wiGFw5CuIBzM0g7g==" saltValue="kdU501+g+65E933vFIBuE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21748889.125125591</v>
      </c>
      <c r="D9" s="8" t="s">
        <v>3</v>
      </c>
      <c r="E9" s="1"/>
    </row>
    <row r="10" spans="1:5" ht="15" customHeight="1" x14ac:dyDescent="0.3">
      <c r="A10" s="1"/>
      <c r="B10" s="47" t="s">
        <v>17</v>
      </c>
      <c r="C10" s="9">
        <f>C9*'Fane 13. Nøgletal'!C11</f>
        <v>1441951.3489958267</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-300523.66786970687</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22890316.806251712</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44610428.897581317</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67500745.703833029</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gc+wEayIGrGurYwpIR8zTpRX+6IDv0no0K/BuhY1JMKDMwHgYN68Mxoe7ZpC2juLpKcUBMEv/d8pzUBMArR2Ow==" saltValue="FkekPngb3ynqEk6LOHIpO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67"/>
      <c r="C5" s="67"/>
      <c r="D5" s="67"/>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17643160.887756422</v>
      </c>
      <c r="D9" s="8" t="s">
        <v>3</v>
      </c>
      <c r="E9" s="1"/>
    </row>
    <row r="10" spans="1:5" x14ac:dyDescent="0.3">
      <c r="A10" s="1"/>
      <c r="B10" s="24" t="s">
        <v>32</v>
      </c>
      <c r="C10" s="7">
        <v>388979.92</v>
      </c>
      <c r="D10" s="8" t="s">
        <v>3</v>
      </c>
      <c r="E10" s="1"/>
    </row>
    <row r="11" spans="1:5" ht="15" customHeight="1" x14ac:dyDescent="0.3">
      <c r="A11" s="1"/>
      <c r="B11" s="24" t="s">
        <v>33</v>
      </c>
      <c r="C11" s="9">
        <v>12153.596</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660508.11569692858</v>
      </c>
      <c r="D16" s="8" t="s">
        <v>3</v>
      </c>
      <c r="E16" s="1"/>
    </row>
    <row r="17" spans="1:5" x14ac:dyDescent="0.3">
      <c r="A17" s="1"/>
      <c r="B17" s="24" t="s">
        <v>9</v>
      </c>
      <c r="C17" s="9">
        <v>-167033.50070536803</v>
      </c>
      <c r="D17" s="8" t="s">
        <v>3</v>
      </c>
      <c r="E17" s="1"/>
    </row>
    <row r="18" spans="1:5" x14ac:dyDescent="0.3">
      <c r="A18" s="1"/>
      <c r="B18" s="24" t="s">
        <v>21</v>
      </c>
      <c r="C18" s="9">
        <v>-244572.49474985764</v>
      </c>
      <c r="D18" s="8" t="s">
        <v>3</v>
      </c>
      <c r="E18" s="1"/>
    </row>
    <row r="19" spans="1:5" x14ac:dyDescent="0.3">
      <c r="A19" s="1"/>
      <c r="B19" s="24" t="s">
        <v>22</v>
      </c>
      <c r="C19" s="9">
        <v>0</v>
      </c>
      <c r="D19" s="8" t="s">
        <v>3</v>
      </c>
      <c r="E19" s="1"/>
    </row>
    <row r="20" spans="1:5" x14ac:dyDescent="0.3">
      <c r="A20" s="1"/>
      <c r="B20" s="73" t="s">
        <v>19</v>
      </c>
      <c r="C20" s="10">
        <v>18293196.523998126</v>
      </c>
      <c r="D20" s="11" t="s">
        <v>3</v>
      </c>
      <c r="E20" s="1"/>
    </row>
    <row r="21" spans="1:5" x14ac:dyDescent="0.3">
      <c r="A21" s="1"/>
      <c r="B21" s="52" t="s">
        <v>11</v>
      </c>
      <c r="C21" s="53"/>
      <c r="D21" s="19"/>
      <c r="E21" s="1"/>
    </row>
    <row r="22" spans="1:5" x14ac:dyDescent="0.3">
      <c r="A22" s="1"/>
      <c r="B22" s="54" t="s">
        <v>11</v>
      </c>
      <c r="C22" s="10">
        <v>37329440.72333952</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-1201051.8027279824</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54421585.444609664</v>
      </c>
      <c r="D33" s="19" t="s">
        <v>3</v>
      </c>
      <c r="E33" s="1"/>
    </row>
    <row r="34" spans="1:5" ht="30" customHeight="1" x14ac:dyDescent="0.3">
      <c r="A34" s="1"/>
      <c r="B34" s="97" t="s">
        <v>196</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7C4bDTPuLnlZzrhN42PxUE7by3sHwYuCSqgd5XtNC3UxyVpNCNHPTtJSBvX2gi5YsCMQD+SAdKsySaJ+lmV+Og==" saltValue="HwhbUO4RAew0O1PfdyEQh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11808215.239956882</v>
      </c>
      <c r="D9" s="14" t="s">
        <v>3</v>
      </c>
      <c r="E9" s="1"/>
    </row>
    <row r="10" spans="1:5" x14ac:dyDescent="0.3">
      <c r="A10" s="1"/>
      <c r="B10" s="56" t="s">
        <v>110</v>
      </c>
      <c r="C10" s="22">
        <f>('Fane 3. Omkostninger i ØR2024'!C10+'Fane 3. Omkostninger i ØR2024'!C12+'Fane 3. Omkostninger i ØR2024'!C14)*(1+'Fane 13. Nøgletal'!C10)</f>
        <v>420409.49753599998</v>
      </c>
      <c r="D10" s="14" t="s">
        <v>3</v>
      </c>
      <c r="E10" s="1"/>
    </row>
    <row r="11" spans="1:5" x14ac:dyDescent="0.3">
      <c r="A11" s="1"/>
      <c r="B11" s="56" t="s">
        <v>81</v>
      </c>
      <c r="C11" s="22">
        <f>C9*'Fane 13. Nøgletal'!C23+C10*'Fane 13. Nøgletal'!C23</f>
        <v>244572.49474985764</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12778594.906436887</v>
      </c>
      <c r="D15" s="14" t="s">
        <v>3</v>
      </c>
      <c r="E15" s="1"/>
    </row>
    <row r="16" spans="1:5" x14ac:dyDescent="0.3">
      <c r="A16" s="1"/>
      <c r="B16" s="56" t="s">
        <v>154</v>
      </c>
      <c r="C16" s="22">
        <f>('Fane 2.1. Økonomisk ramme 2025'!C10+'Fane 2.1. Økonomisk ramme 2025'!C12+'Fane 2.1. Økonomisk ramme 2025'!C14)*(1+'Fane 13. Nøgletal'!C11)</f>
        <v>389781.45145872998</v>
      </c>
      <c r="D16" s="14" t="s">
        <v>3</v>
      </c>
      <c r="E16" s="1"/>
    </row>
    <row r="17" spans="1:5" x14ac:dyDescent="0.3">
      <c r="A17" s="1"/>
      <c r="B17" s="56" t="s">
        <v>155</v>
      </c>
      <c r="C17" s="22">
        <f>(C15+C16)*'Fane 13. Nøgletal'!C23</f>
        <v>263367.52715791232</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13760610.916215615</v>
      </c>
      <c r="D21" s="14" t="s">
        <v>3</v>
      </c>
      <c r="E21" s="1"/>
    </row>
    <row r="22" spans="1:5" x14ac:dyDescent="0.3">
      <c r="A22" s="1"/>
      <c r="B22" s="56" t="s">
        <v>171</v>
      </c>
      <c r="C22" s="48">
        <f>(C21)*'Fane 13. Nøgletal'!C23</f>
        <v>275212.2183243123</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14379480.631561495</v>
      </c>
      <c r="D26" s="14" t="s">
        <v>3</v>
      </c>
      <c r="E26" s="1"/>
    </row>
    <row r="27" spans="1:5" x14ac:dyDescent="0.3">
      <c r="A27" s="1"/>
      <c r="B27" s="56" t="s">
        <v>118</v>
      </c>
      <c r="C27" s="48">
        <f>(C26)*'Fane 13. Nøgletal'!C23</f>
        <v>287589.61263122992</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15026183.393485343</v>
      </c>
      <c r="D31" s="14" t="s">
        <v>3</v>
      </c>
      <c r="E31" s="1"/>
    </row>
    <row r="32" spans="1:5" x14ac:dyDescent="0.3">
      <c r="A32" s="1"/>
      <c r="B32" s="56" t="s">
        <v>138</v>
      </c>
      <c r="C32" s="48">
        <f>(C31)*'Fane 13. Nøgletal'!C23</f>
        <v>300523.66786970687</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48Pf/Fw7Re56hPxP+E1I0BWhIgoUtj4xcXCj0BTgsIePoIM+1pDyiWXUwAyVoK9t2/Na4VbvSoFJzIX0FRHRQ==" saltValue="eDvXZsbGlz80h7fVKy3Fl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8428009.8639868293</v>
      </c>
      <c r="D9" s="14" t="s">
        <v>3</v>
      </c>
      <c r="E9" s="1"/>
    </row>
    <row r="10" spans="1:5" x14ac:dyDescent="0.3">
      <c r="A10" s="1"/>
      <c r="B10" s="56" t="s">
        <v>113</v>
      </c>
      <c r="C10" s="48">
        <f>('Fane 3. Omkostninger i ØR2024'!C11+'Fane 3. Omkostninger i ØR2024'!C13+'Fane 3. Omkostninger i ØR2024'!C15)*(1+'Fane 13. Nøgletal'!C10)</f>
        <v>13135.606556799999</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9000793.4152406715</v>
      </c>
      <c r="D15" s="14" t="s">
        <v>3</v>
      </c>
      <c r="E15" s="1"/>
    </row>
    <row r="16" spans="1:5" x14ac:dyDescent="0.3">
      <c r="A16" s="1"/>
      <c r="B16" s="56" t="s">
        <v>157</v>
      </c>
      <c r="C16" s="48">
        <f>('Fane 2.1. Økonomisk ramme 2025'!C11+'Fane 2.1. Økonomisk ramme 2025'!C13+'Fane 2.1. Økonomisk ramme 2025'!C15)*(1+'Fane 13. Nøgletal'!C11)</f>
        <v>6972.0575710800003</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9604980.3236591704</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10241790.519117774</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10920821.230535284</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uBOybXHk9iFWBY5Zff8oInKSYPq14ppJkqNmElgPW2m4TrV6yz3RnAibdByme+2Aqth91XTgKfo987I54gqooA==" saltValue="otnqOJHKeeBwEguWXUqzP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oIQLO9/flrM3Zhy1R1xFY3GDG7w1RpJLce6vJdpQ0VETtVHFsL4jWk9kmuPhIfSGiktaaHDNDKECjQC/6U/d9w==" saltValue="TcpclU+WcHIZl5ahhIeiw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2024-09-03T19:32:02Z</dcterms:modified>
</cp:coreProperties>
</file>