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E31" i="19" l="1"/>
  <c r="C36" i="19" l="1"/>
  <c r="E36" i="19" s="1"/>
  <c r="F12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3" l="1"/>
  <c r="C22" i="8" s="1"/>
  <c r="C13" i="15"/>
  <c r="C15" i="15" s="1"/>
  <c r="C11" i="8" s="1"/>
  <c r="C14" i="16"/>
  <c r="C8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F10" i="2"/>
  <c r="C9" i="12" l="1"/>
  <c r="C11" i="12" s="1"/>
  <c r="C31" i="8" s="1"/>
  <c r="E31" i="8" s="1"/>
  <c r="F8" i="2" l="1"/>
  <c r="F8" i="7"/>
  <c r="F11" i="7" s="1"/>
  <c r="F11" i="2" l="1"/>
  <c r="C9" i="10" s="1"/>
  <c r="C15" i="11" l="1"/>
  <c r="C28" i="8" s="1"/>
  <c r="C14" i="4"/>
  <c r="C26" i="8" s="1"/>
  <c r="C26" i="3"/>
  <c r="C24" i="8" s="1"/>
  <c r="F13" i="7"/>
  <c r="C18" i="8" s="1"/>
  <c r="C20" i="3"/>
  <c r="C23" i="8" s="1"/>
  <c r="C9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<sst xmlns="http://schemas.openxmlformats.org/spreadsheetml/2006/main" count="360" uniqueCount="195">
  <si>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</si>
  <si>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</si>
  <si>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</si>
  <si>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</si>
  <si>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</si>
  <si>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</si>
  <si>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</si>
  <si>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</si>
  <si>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</si>
  <si>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</si>
  <si>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</si>
  <si>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</si>
  <si>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</si>
  <si>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</si>
  <si>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</si>
  <si>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</si>
  <si>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</si>
  <si>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</si>
  <si>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</si>
  <si>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</si>
  <si>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</si>
  <si>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</si>
  <si>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</si>
  <si>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</si>
  <si>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</si>
  <si>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</si>
  <si>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</si>
  <si>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</si>
  <si>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</si>
  <si>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</si>
  <si>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</si>
  <si>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</si>
  <si>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</si>
  <si>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</si>
  <si>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</si>
  <si>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</si>
  <si>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</si>
  <si>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</si>
  <si>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</si>
  <si>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</si>
  <si>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</si>
  <si>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</si>
  <si>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</si>
  <si>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</si>
  <si>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</si>
  <si>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</si>
  <si>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</si>
  <si>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</si>
  <si>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</si>
  <si>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</si>
  <si>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</si>
  <si>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</si>
  <si>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</si>
  <si>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</si>
  <si>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</si>
  <si>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</si>
  <si>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</si>
  <si>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</si>
  <si>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</si>
  <si>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</si>
  <si>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</si>
  <si>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</si>
  <si>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</si>
  <si>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</si>
  <si>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</si>
  <si>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</si>
  <si>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</si>
  <si>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</si>
  <si>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</si>
  <si>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</si>
  <si>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</si>
  <si>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</si>
  <si>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</si>
  <si>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</si>
  <si>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</si>
  <si>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</si>
  <si>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</si>
  <si>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</si>
  <si>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</si>
  <si>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</si>
  <si>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</si>
  <si>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</si>
  <si>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</si>
  <si>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</si>
  <si>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</si>
  <si>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</si>
  <si>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</si>
  <si>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</si>
  <si>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</si>
  <si>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</si>
  <si>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</si>
  <si>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</si>
  <si>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</si>
  <si>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</si>
  <si>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</si>
  <si>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</si>
  <si>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</si>
  <si>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</si>
  <si>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</si>
  <si>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</si>
  <si>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</si>
  <si>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</si>
  <si>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</si>
  <si>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</si>
  <si>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</si>
  <si>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</si>
  <si>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</si>
  <si>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</si>
  <si>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</si>
  <si>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</si>
  <si>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</si>
  <si>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</si>
  <si>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</si>
  <si>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</si>
  <si>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</si>
  <si>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</si>
  <si>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</si>
  <si>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</si>
  <si>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</si>
  <si>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</si>
  <si>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</si>
  <si>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</si>
  <si>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</si>
  <si>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</si>
  <si>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</si>
  <si>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</si>
  <si>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</si>
  <si>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</si>
  <si>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</si>
  <si>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</si>
  <si>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</si>
  <si>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</si>
  <si>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</si>
  <si>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</si>
  <si>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</si>
  <si>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</si>
  <si>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</si>
  <si>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</si>
  <si>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</si>
  <si>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</si>
  <si>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</si>
  <si>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</si>
  <si>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</si>
  <si>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</si>
  <si>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</si>
  <si>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</si>
  <si>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</si>
  <si>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</si>
  <si>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</si>
  <si>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</si>
  <si>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</si>
  <si>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</si>
  <si>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</si>
  <si>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</si>
  <si>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</si>
  <si>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</si>
  <si>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</si>
  <si>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</si>
  <si>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</si>
  <si>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</si>
  <si>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</si>
  <si>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</si>
  <si>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</si>
  <si>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</si>
  <si>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</si>
  <si>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</si>
  <si>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</si>
  <si>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</si>
  <si>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</si>
  <si>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</si>
  <si>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</si>
  <si>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</si>
  <si>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</si>
  <si>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</si>
  <si>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</si>
  <si>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</si>
  <si>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</si>
  <si>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</si>
  <si>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</si>
  <si>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</si>
  <si>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</si>
  <si>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2014</t>
  </si>
  <si>
    <t>30</t>
  </si>
  <si>
    <t>Ø110 mm &lt; Ledningsnet ≤ Ø 250 mm</t>
  </si>
  <si>
    <t>75</t>
  </si>
  <si>
    <t>Afregningsmålere, elektroniske &gt; Ø110 mm</t>
  </si>
  <si>
    <t>10</t>
  </si>
  <si>
    <t>Filteranlæg, trykfiltre, enkelt filtrering</t>
  </si>
  <si>
    <t>SRO anlæg</t>
  </si>
  <si>
    <t>Ejendomsskatter</t>
  </si>
  <si>
    <t>Tillæg for afgift for ledningsført vand i 2016</t>
  </si>
  <si>
    <t>Afgift for ledningsført vand</t>
  </si>
  <si>
    <t>Nordenskov Vandværk</t>
  </si>
  <si>
    <t>V138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</si>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</sst>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Nordenskov Vandværk</v>
      </c>
      <c r="B1" s="56"/>
      <c r="C1" s="56"/>
      <c r="D1" s="56"/>
      <c r="E1" s="56"/>
    </row>
    <row r="2" spans="1:5" x14ac:dyDescent="0.25">
      <c r="A2" s="220" t="str">
        <f>'1. Forside'!A2</f>
        <v>V138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Nordenskov Vandværk</v>
      </c>
      <c r="B1" s="26"/>
      <c r="C1" s="26"/>
      <c r="D1" s="26"/>
      <c r="E1" s="26"/>
    </row>
    <row r="2" spans="1:5" x14ac:dyDescent="0.25">
      <c r="A2" s="221" t="str">
        <f>'1. Forside'!A2</f>
        <v>V138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18000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-18000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-98766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-90000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-8766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Nordenskov Vandværk</v>
      </c>
      <c r="B1" s="26"/>
      <c r="C1" s="26"/>
      <c r="D1" s="26"/>
      <c r="E1" s="26"/>
    </row>
    <row r="2" spans="1:5" x14ac:dyDescent="0.25">
      <c r="A2" s="221" t="str">
        <f>'1. Forside'!A2</f>
        <v>V138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-5723001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-2875822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-2847179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-569435.80000000005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Nordenskov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V138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3123979.373390113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1296903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98059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4136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48333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1447431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37000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37000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-17807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-967036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-984843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499588</v>
      </c>
      <c r="D27" s="79" t="s">
        <v>0</v>
      </c>
      <c r="E27" s="10">
        <f>IF(C27&lt;0,0,-C27)</f>
        <v>-499588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305320</v>
      </c>
      <c r="D29" s="79" t="s">
        <v>0</v>
      </c>
      <c r="E29" s="10">
        <f>-C29</f>
        <v>-305320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485853</v>
      </c>
      <c r="D31" s="79" t="s">
        <v>0</v>
      </c>
      <c r="E31" s="10">
        <f>-C31</f>
        <v>-485853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2024977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2024977</v>
      </c>
      <c r="D36" s="79" t="s">
        <v>0</v>
      </c>
      <c r="E36" s="10">
        <f>-C36</f>
        <v>-2024977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-191758.626609887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Nordenskov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V138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57070</v>
      </c>
      <c r="D7" s="222" t="s">
        <v>0</v>
      </c>
      <c r="E7" s="223">
        <v>194792</v>
      </c>
      <c r="F7" s="222" t="s">
        <v>0</v>
      </c>
      <c r="G7" s="223">
        <v>305320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57070</v>
      </c>
      <c r="D9" s="222" t="s">
        <v>0</v>
      </c>
      <c r="E9" s="224">
        <v>194792</v>
      </c>
      <c r="F9" s="222" t="s">
        <v>0</v>
      </c>
      <c r="G9" s="224">
        <v>305320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Nordenskov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V138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852681.34416019451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-3240.1891078087392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849441.15505238576</v>
      </c>
      <c r="D13" s="79" t="s">
        <v>0</v>
      </c>
      <c r="E13" s="6">
        <f>C13</f>
        <v>849441.15505238576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1282648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194</v>
      </c>
      <c r="C16" s="14">
        <f>'6. Gennemførte investeringer'!F13</f>
        <v>140564.79999999999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-3414.9200000000055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investeringer'!F13</f>
        <v>80000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1499797.8800000001</v>
      </c>
      <c r="D19" s="79" t="s">
        <v>0</v>
      </c>
      <c r="E19" s="8">
        <f>C19</f>
        <v>1499797.8800000001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36000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1403950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16500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-8132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-18000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-8766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1421552</v>
      </c>
      <c r="D29" s="79" t="s">
        <v>0</v>
      </c>
      <c r="E29" s="6">
        <f>C29</f>
        <v>1421552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-569435.80000000005</v>
      </c>
      <c r="D31" s="79" t="s">
        <v>0</v>
      </c>
      <c r="E31" s="10">
        <f>C31</f>
        <v>-569435.80000000005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-191758.626609887</v>
      </c>
      <c r="D33" s="79" t="s">
        <v>0</v>
      </c>
      <c r="E33" s="12">
        <f>C33</f>
        <v>-191758.626609887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3009596.6084424993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219073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13.737870976535216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7.3292765810597347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Nordenskov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V138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852681.34416019451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852681.34416019451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852681.34416019451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-3240.1891078087392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Nordenskov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V138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729298.35366021434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849441.15505238576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852681.34416019451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Nordenskov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V138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58740868.910535894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1282648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1282648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Nordenskov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V138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430893</v>
      </c>
      <c r="F8" s="34">
        <f t="shared" ref="F8:F10" si="0">E8/D8</f>
        <v>14363.1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536143</v>
      </c>
      <c r="F9" s="34">
        <f t="shared" si="0"/>
        <v>7148.5733333333337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17807</v>
      </c>
      <c r="F10" s="34">
        <f t="shared" si="0"/>
        <v>1780.7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23292.373333333333</v>
      </c>
      <c r="G11" s="37" t="s">
        <v>0</v>
      </c>
      <c r="H11" s="26"/>
    </row>
    <row r="12" spans="1:8" s="148" customFormat="1" x14ac:dyDescent="0.25">
      <c r="A12" s="26"/>
      <c r="B12" s="107" t="s">
        <v>132</v>
      </c>
      <c r="C12" s="159"/>
      <c r="D12" s="159"/>
      <c r="E12" s="159"/>
      <c r="F12" s="66">
        <v>117272.42666666667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140564.79999999999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Nordenskov Vandværk</v>
      </c>
      <c r="B1" s="162"/>
      <c r="C1" s="162"/>
      <c r="D1" s="162"/>
      <c r="E1" s="162"/>
    </row>
    <row r="2" spans="1:5" x14ac:dyDescent="0.25">
      <c r="A2" s="1" t="str">
        <f>'1. Forside'!A2</f>
        <v>V138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13333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36666.666666666672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investeringer'!F11</f>
        <v>23292.373333333333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-3414.9200000000055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Nordenskov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V138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180</v>
      </c>
      <c r="C8" s="30">
        <v>2015</v>
      </c>
      <c r="D8" s="31">
        <v>30</v>
      </c>
      <c r="E8" s="32">
        <v>300000</v>
      </c>
      <c r="F8" s="45">
        <f>E8/D8</f>
        <v>10000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25</v>
      </c>
      <c r="E9" s="32">
        <v>1500000</v>
      </c>
      <c r="F9" s="45">
        <f t="shared" ref="F9:F10" si="0">E9/D9</f>
        <v>60000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>
        <v>2016</v>
      </c>
      <c r="D10" s="31">
        <v>10</v>
      </c>
      <c r="E10" s="32">
        <v>100000</v>
      </c>
      <c r="F10" s="45">
        <f t="shared" si="0"/>
        <v>10000</v>
      </c>
      <c r="G10" s="35" t="s">
        <v>0</v>
      </c>
      <c r="H10" s="26"/>
    </row>
    <row r="11" spans="1:8" s="148" customFormat="1" x14ac:dyDescent="0.25">
      <c r="A11" s="26"/>
      <c r="B11" s="109" t="s">
        <v>72</v>
      </c>
      <c r="C11" s="165"/>
      <c r="D11" s="166"/>
      <c r="E11" s="167"/>
      <c r="F11" s="46">
        <f>SUMIF(C8:C10,"2015",F8:F10)</f>
        <v>70000</v>
      </c>
      <c r="G11" s="47" t="s">
        <v>0</v>
      </c>
      <c r="H11" s="26"/>
    </row>
    <row r="12" spans="1:8" s="148" customFormat="1" x14ac:dyDescent="0.25">
      <c r="A12" s="26"/>
      <c r="B12" s="107" t="s">
        <v>130</v>
      </c>
      <c r="C12" s="168"/>
      <c r="D12" s="169"/>
      <c r="E12" s="170"/>
      <c r="F12" s="46">
        <f>SUMIF(C8:C10,"2016",F8:F10)</f>
        <v>10000</v>
      </c>
      <c r="G12" s="47" t="s">
        <v>0</v>
      </c>
      <c r="H12" s="26"/>
    </row>
    <row r="13" spans="1:8" s="148" customFormat="1" x14ac:dyDescent="0.25">
      <c r="A13" s="26"/>
      <c r="B13" s="50" t="s">
        <v>36</v>
      </c>
      <c r="C13" s="171"/>
      <c r="D13" s="172"/>
      <c r="E13" s="172"/>
      <c r="F13" s="48">
        <f>F11+F12</f>
        <v>80000</v>
      </c>
      <c r="G13" s="49" t="s">
        <v>0</v>
      </c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173"/>
      <c r="G16" s="173"/>
      <c r="H16" s="26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t="12" hidden="1" customHeight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Nordenskov Vandværk</v>
      </c>
      <c r="B1" s="56"/>
      <c r="C1" s="56"/>
      <c r="D1" s="176"/>
      <c r="E1" s="56"/>
    </row>
    <row r="2" spans="1:5" x14ac:dyDescent="0.25">
      <c r="A2" s="220" t="str">
        <f>'1. Forside'!A2</f>
        <v>V138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34500</v>
      </c>
      <c r="D7" s="181" t="s">
        <v>0</v>
      </c>
      <c r="E7" s="56"/>
    </row>
    <row r="8" spans="1:5" x14ac:dyDescent="0.25">
      <c r="A8" s="56"/>
      <c r="B8" s="206" t="s">
        <v>189</v>
      </c>
      <c r="C8" s="51">
        <v>1500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36000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190</v>
      </c>
      <c r="C12" s="178"/>
      <c r="D12" s="179"/>
      <c r="E12" s="56"/>
    </row>
    <row r="13" spans="1:5" x14ac:dyDescent="0.25">
      <c r="A13" s="56"/>
      <c r="B13" s="53" t="s">
        <v>191</v>
      </c>
      <c r="C13" s="180">
        <v>1403950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1403950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6500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10000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16500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1394468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1402600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-8132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2015-10-08T09:23:32Z</dcterms:modified>
</cp:coreProperties>
</file>