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Rødovre AS (V092)\ØR2025\"/>
    </mc:Choice>
  </mc:AlternateContent>
  <xr:revisionPtr revIDLastSave="0" documentId="13_ncr:1_{CB9ADDB1-F292-4707-AA52-91AFB75BE26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8" i="41" l="1"/>
  <c r="C24" i="41" l="1"/>
  <c r="C10" i="36" l="1"/>
  <c r="C10" i="30"/>
  <c r="C9" i="2" l="1"/>
  <c r="C10" i="37" l="1"/>
  <c r="E10" i="37"/>
  <c r="F10" i="11"/>
  <c r="F11" i="11" s="1"/>
  <c r="C11" i="29"/>
  <c r="C12" i="29" l="1"/>
  <c r="E11" i="29" l="1"/>
  <c r="C20" i="43" l="1"/>
  <c r="E12" i="29" l="1"/>
  <c r="C16" i="41" l="1"/>
  <c r="C15" i="41"/>
  <c r="C17" i="41" l="1"/>
  <c r="C18" i="23" l="1"/>
  <c r="C20" i="15"/>
  <c r="C32" i="2"/>
  <c r="E13" i="39" l="1"/>
  <c r="E14" i="39" s="1"/>
  <c r="C13" i="39"/>
  <c r="C14" i="39" s="1"/>
  <c r="J11" i="11" l="1"/>
  <c r="H11" i="1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<sst xmlns="http://schemas.openxmlformats.org/spreadsheetml/2006/main" count="451" uniqueCount="207">
  <si>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</si>
  <si>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</si>
  <si>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</si>
  <si>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</si>
  <si>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</si>
  <si>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</si>
  <si>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</si>
  <si>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</si>
  <si>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</si>
  <si>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</si>
  <si>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</si>
  <si>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</si>
  <si>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</si>
  <si>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</si>
  <si>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</si>
  <si>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</si>
  <si>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</si>
  <si>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</si>
  <si>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</si>
  <si>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</si>
  <si>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</si>
  <si>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</si>
  <si>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</si>
  <si>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</si>
  <si>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</si>
  <si>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</si>
  <si>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</si>
  <si>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</si>
  <si>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</si>
  <si>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</si>
  <si>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</si>
  <si>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</si>
  <si>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</si>
  <si>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</si>
  <si>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</si>
  <si>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</si>
  <si>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</si>
  <si>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</si>
  <si>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</si>
  <si>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</si>
  <si>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</si>
  <si>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</si>
  <si>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</si>
  <si>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</si>
  <si>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</si>
  <si>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</si>
  <si>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</si>
  <si>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</si>
  <si>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</si>
  <si>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</si>
  <si>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</si>
  <si>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</si>
  <si>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</si>
  <si>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</si>
  <si>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</si>
  <si>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</si>
  <si>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</si>
  <si>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</si>
  <si>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</si>
  <si>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</si>
  <si>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</si>
  <si>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</si>
  <si>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</si>
  <si>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</si>
  <si>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</si>
  <si>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</si>
  <si>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</si>
  <si>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</si>
  <si>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</si>
  <si>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</si>
  <si>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</si>
  <si>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</si>
  <si>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</si>
  <si>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</si>
  <si>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</si>
  <si>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</si>
  <si>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</si>
  <si>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</si>
  <si>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</si>
  <si>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</si>
  <si>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</si>
  <si>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</si>
  <si>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</si>
  <si>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</si>
  <si>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</si>
  <si>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</si>
  <si>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</si>
  <si>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</si>
  <si>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</si>
  <si>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</si>
  <si>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</si>
  <si>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</si>
  <si>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</si>
  <si>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</si>
  <si>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</si>
  <si>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</si>
  <si>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</si>
  <si>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</si>
  <si>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</si>
  <si>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</si>
  <si>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</si>
  <si>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</si>
  <si>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</si>
  <si>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</si>
  <si>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</si>
  <si>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</si>
  <si>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</si>
  <si>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</si>
  <si>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</si>
  <si>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</si>
  <si>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</si>
  <si>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</si>
  <si>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</si>
  <si>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</si>
  <si>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</si>
  <si>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</si>
  <si>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</si>
  <si>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</si>
  <si>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</si>
  <si>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</si>
  <si>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</si>
  <si>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</si>
  <si>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</si>
  <si>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</si>
  <si>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</si>
  <si>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</si>
  <si>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</si>
  <si>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</si>
  <si>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</si>
  <si>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</si>
  <si>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</si>
  <si>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</si>
  <si>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</si>
  <si>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</si>
  <si>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</si>
  <si>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</si>
  <si>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</si>
  <si>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</si>
  <si>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</si>
  <si>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</si>
  <si>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</si>
  <si>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</si>
  <si>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</si>
  <si>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</si>
  <si>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</si>
  <si>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</si>
  <si>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</si>
  <si>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</si>
  <si>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</si>
  <si>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</si>
  <si>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</si>
  <si>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</si>
  <si>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</si>
  <si>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</si>
  <si>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</si>
  <si>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</si>
  <si>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</si>
  <si>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</si>
  <si>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</si>
  <si>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</si>
  <si>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</si>
  <si>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</si>
  <si>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</si>
  <si>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</si>
  <si>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</si>
  <si>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</si>
  <si>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</si>
  <si>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</si>
  <si>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</si>
  <si>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</si>
  <si>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</si>
  <si>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</si>
  <si>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</si>
  <si>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</si>
  <si>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</si>
  <si>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</si>
  <si>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</si>
  <si>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</si>
  <si>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</si>
  <si>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</si>
  <si>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</si>
  <si>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</si>
  <si>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</si>
  <si>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</si>
  <si>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</si>
  <si>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</si>
  <si>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</si>
  <si>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</si>
  <si>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</si>
  <si>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</si>
  <si>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</si>
  <si>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</si>
  <si>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</si>
  <si>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</si>
  <si>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</si>
  <si>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</si>
  <si>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</si>
  <si>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</si>
  <si>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</si>
  <si>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</si>
  <si>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</si>
  <si>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Tjenestemandspensioner</t>
  </si>
  <si>
    <t>Undersøgelsesudgifter i forbindelse med fusion</t>
  </si>
  <si>
    <t>Reduktion af vandtab</t>
  </si>
  <si>
    <t>Byudvikling Tørringvej</t>
  </si>
  <si>
    <t>Øget antal forbrugere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</si>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</sst>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QhrOUfLbfOAcOvSlaqjnUblLn+WsgpbvLHstpQnUI945or6PUs52Box6lo7e/k+W+Wkhuyzr/S1l3sbjcCKwfg==" saltValue="Q4sBmUInr/mR9ELyYROSu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11268832</v>
      </c>
      <c r="D10" s="14" t="s">
        <v>3</v>
      </c>
      <c r="E10" s="1"/>
    </row>
    <row r="11" spans="1:5" x14ac:dyDescent="0.25">
      <c r="A11" s="1"/>
      <c r="B11" s="64" t="s">
        <v>198</v>
      </c>
      <c r="C11" s="65">
        <v>76294</v>
      </c>
      <c r="D11" s="14" t="s">
        <v>3</v>
      </c>
      <c r="E11" s="1"/>
    </row>
    <row r="12" spans="1:5" ht="25.5" x14ac:dyDescent="0.25">
      <c r="A12" s="1"/>
      <c r="B12" s="64" t="s">
        <v>199</v>
      </c>
      <c r="C12" s="65">
        <v>6341087</v>
      </c>
      <c r="D12" s="14" t="s">
        <v>3</v>
      </c>
      <c r="E12" s="1"/>
    </row>
    <row r="13" spans="1:5" x14ac:dyDescent="0.25">
      <c r="A13" s="1"/>
      <c r="B13" s="64" t="s">
        <v>200</v>
      </c>
      <c r="C13" s="65">
        <v>20696</v>
      </c>
      <c r="D13" s="14" t="s">
        <v>3</v>
      </c>
      <c r="E13" s="1"/>
    </row>
    <row r="14" spans="1:5" x14ac:dyDescent="0.25">
      <c r="A14" s="1"/>
      <c r="B14" s="64" t="s">
        <v>201</v>
      </c>
      <c r="C14" s="65">
        <v>394067</v>
      </c>
      <c r="D14" s="14" t="s">
        <v>3</v>
      </c>
      <c r="E14" s="1"/>
    </row>
    <row r="15" spans="1:5" x14ac:dyDescent="0.25">
      <c r="A15" s="1"/>
      <c r="B15" s="64" t="s">
        <v>202</v>
      </c>
      <c r="C15" s="65">
        <v>198</v>
      </c>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18101174</v>
      </c>
      <c r="D19" s="13" t="s">
        <v>3</v>
      </c>
      <c r="E19" s="1"/>
    </row>
    <row r="20" spans="1:5" x14ac:dyDescent="0.25">
      <c r="A20" s="1"/>
      <c r="B20" s="52" t="s">
        <v>144</v>
      </c>
      <c r="C20" s="12">
        <f>C19*(1+'Fane 13. Nøgletal'!C11)^2</f>
        <v>20580956.821940061</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9hGnFM96ExFTbJdJh7Ge2rMsWdPDwSR9qP7318eidWEC6hPRNxKexmdyfM46KrTd/IMgAJyPbjhE1A/xUT10Tg==" saltValue="a9N+QhVL5Rr05uqtUX7ai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-1675298.5052042753</v>
      </c>
      <c r="D9" s="39" t="s">
        <v>3</v>
      </c>
      <c r="E9" s="1"/>
    </row>
    <row r="10" spans="1:5" x14ac:dyDescent="0.25">
      <c r="A10" s="1"/>
      <c r="B10" s="56" t="s">
        <v>174</v>
      </c>
      <c r="C10" s="9">
        <v>-622061.86795457453</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-622061.86795457453</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-622061.86795457453</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30691980.95136521</v>
      </c>
      <c r="D21" s="14" t="s">
        <v>3</v>
      </c>
      <c r="E21" s="1"/>
    </row>
    <row r="22" spans="1:5" x14ac:dyDescent="0.25">
      <c r="A22" s="1"/>
      <c r="B22" s="56" t="s">
        <v>182</v>
      </c>
      <c r="C22" s="9">
        <v>32332781</v>
      </c>
      <c r="D22" s="14" t="s">
        <v>3</v>
      </c>
      <c r="E22" s="1"/>
    </row>
    <row r="23" spans="1:5" x14ac:dyDescent="0.25">
      <c r="A23" s="1"/>
      <c r="B23" s="56" t="s">
        <v>28</v>
      </c>
      <c r="C23" s="9">
        <v>0</v>
      </c>
      <c r="D23" s="14" t="s">
        <v>3</v>
      </c>
      <c r="E23" s="1"/>
    </row>
    <row r="24" spans="1:5" x14ac:dyDescent="0.25">
      <c r="A24" s="1"/>
      <c r="B24" s="73" t="s">
        <v>183</v>
      </c>
      <c r="C24" s="46">
        <f>C21-C22-C23</f>
        <v>-1640800.0486347899</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-2262861.9165893644</v>
      </c>
      <c r="D28" s="14" t="s">
        <v>3</v>
      </c>
      <c r="E28" s="1"/>
    </row>
    <row r="29" spans="1:5" x14ac:dyDescent="0.25">
      <c r="A29" s="1"/>
      <c r="B29" s="57" t="s">
        <v>48</v>
      </c>
      <c r="C29" s="9">
        <v>2</v>
      </c>
      <c r="D29" s="14" t="s">
        <v>18</v>
      </c>
      <c r="E29" s="1"/>
    </row>
    <row r="30" spans="1:5" x14ac:dyDescent="0.25">
      <c r="A30" s="1"/>
      <c r="B30" s="58" t="s">
        <v>64</v>
      </c>
      <c r="C30" s="10">
        <f>C28/C29</f>
        <v>-1131430.9582946822</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sKFQhJMqIeryYGRPEEbRX6cfFG9crJbLwiHHUXfp/V7mioFJFP5IgP5EOHGDVMGCXAYKAM17S9ISD3ruejQPbA==" saltValue="EEjAtkgYRNkDd5euw3yfA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9/lCkRbbdbXDu9tLtcWQxErFuEUE0u+6vHlDneusKnTbTsBNsQhOSzzXcgldGTqJDjd6BmPVHbJ+LmllQOJ/w==" saltValue="s1Driv05X+KF/KiPmUmCm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RFyuZ6Ri8nTUvzFiHI5TWaG1PUGIYW8i7m9zZ7sSQ59GUm4MGgNo98GMaOJG3mvvXyi/nimaAplMC+nyTE3Pg==" saltValue="H0rtUaRsy7Hjak9LepPy8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203</v>
      </c>
      <c r="C11" s="21"/>
      <c r="D11" s="14" t="s">
        <v>3</v>
      </c>
      <c r="E11" s="9">
        <v>1060794</v>
      </c>
      <c r="F11" s="14" t="s">
        <v>3</v>
      </c>
      <c r="G11" s="1"/>
    </row>
    <row r="12" spans="1:7" x14ac:dyDescent="0.25">
      <c r="A12" s="1"/>
      <c r="B12" s="26" t="s">
        <v>204</v>
      </c>
      <c r="C12" s="21">
        <v>0</v>
      </c>
      <c r="D12" s="14" t="s">
        <v>3</v>
      </c>
      <c r="E12" s="9">
        <v>6111</v>
      </c>
      <c r="F12" s="14" t="s">
        <v>3</v>
      </c>
      <c r="G12" s="1"/>
    </row>
    <row r="13" spans="1:7" x14ac:dyDescent="0.25">
      <c r="A13" s="1"/>
      <c r="B13" s="26" t="s">
        <v>205</v>
      </c>
      <c r="C13" s="21">
        <v>143518</v>
      </c>
      <c r="D13" s="14" t="s">
        <v>3</v>
      </c>
      <c r="E13" s="9">
        <v>0</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143518</v>
      </c>
      <c r="D17" s="13" t="s">
        <v>3</v>
      </c>
      <c r="E17" s="12">
        <f>SUM(E10:E16)</f>
        <v>1066905</v>
      </c>
      <c r="F17" s="13" t="s">
        <v>3</v>
      </c>
      <c r="G17" s="1"/>
    </row>
    <row r="18" spans="1:7" x14ac:dyDescent="0.25">
      <c r="A18" s="1"/>
      <c r="B18" s="52" t="s">
        <v>147</v>
      </c>
      <c r="C18" s="12">
        <f>C17*(1+'Fane 13. Nøgletal'!C11)</f>
        <v>153033.24340000001</v>
      </c>
      <c r="D18" s="13" t="s">
        <v>3</v>
      </c>
      <c r="E18" s="12">
        <f>E17*(1+'Fane 13. Nøgletal'!C11)</f>
        <v>1137640.8015000001</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5cr0Lm18p31bKlmDBIuVoFIPnFrwF1A1UJB5H3khL41j2jhyLxje1iGJWDqzEjApAj6gzp3y7ZspqVQZNjDGMg==" saltValue="zmXqP7EyAJG4mv8yZxQsA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206</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idhXi7K38L5tj/7+dS2c+CX8GngB6sVJGKXa6uQVHv+FZRGTtfVEq5TMJXp8v5qH4DYqiSI9YBk2uw9fdyVBw==" saltValue="sACec+z/RpoTBtPPbJ9Dl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8iDUZio4WD8bMso4qumn9tQZCXoRr9x9Ai6dahHS2170I5OP+5w6ASuGasISY7bqY0VkbfPJd/WMqosojOFNew==" saltValue="WawT/u1Dbm8CPkTT/7tfP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zniG95zDSqY1LJGa1ZfUu+kSuocWvwIPS8RlhlNMvVR0F0qs0wT2LVqswXwmzOPX4G6aRXtTyaVTjIV3lrpFA==" saltValue="APM40ptkpmyoRa9cFjUbY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FI4K7LVxbIJQAlCqR10P0mV4Dda1lKHd7/nTVMim0d6SJzEAdCh7kfcnCYejI6qBgLRx4/cr1TftM1PrdLA4Gw==" saltValue="2i3WmwhjdFktKkdDGXSXj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14823457.768579939</v>
      </c>
      <c r="D9" s="8" t="s">
        <v>3</v>
      </c>
      <c r="E9" s="1"/>
    </row>
    <row r="10" spans="1:5" ht="17.100000000000001" customHeight="1" x14ac:dyDescent="0.25">
      <c r="A10" s="1"/>
      <c r="B10" s="24" t="s">
        <v>32</v>
      </c>
      <c r="C10" s="7">
        <f>'Fane 10.1. Varige tillæg'!C18</f>
        <v>153033.24340000001</v>
      </c>
      <c r="D10" s="8" t="s">
        <v>3</v>
      </c>
      <c r="E10" s="1"/>
    </row>
    <row r="11" spans="1:5" ht="17.100000000000001" customHeight="1" x14ac:dyDescent="0.25">
      <c r="A11" s="1"/>
      <c r="B11" s="24" t="s">
        <v>33</v>
      </c>
      <c r="C11" s="9">
        <f>'Fane 10.1. Varige tillæg'!E18</f>
        <v>1137640.8015000001</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1068366.9392337198</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-205376.18329582512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16977122.569417834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20580956.821940061</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-1131430.9582946822</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36426648.433063217</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pxDt3ELgQ1A7jabZJVruTEOVKW35j9ENfo+5DkjTAt8mmO8EcvGGlbM9kRQtcFfWS9ZWfACjZE2rLK3cx2Znw==" saltValue="FQ2lr+LegVI4Gt89tbB2E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16977122.569417834</v>
      </c>
      <c r="D9" s="8" t="s">
        <v>3</v>
      </c>
      <c r="E9" s="1"/>
    </row>
    <row r="10" spans="1:5" ht="15" customHeight="1" x14ac:dyDescent="0.25">
      <c r="A10" s="1"/>
      <c r="B10" s="47" t="s">
        <v>17</v>
      </c>
      <c r="C10" s="41">
        <f>C9*'Fane 13. Nøgletal'!C11</f>
        <v>1125583.2263524025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-214612.77176337157</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17888093.024006862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21945474.259234685</v>
      </c>
      <c r="D16" s="11" t="s">
        <v>3</v>
      </c>
      <c r="E16" s="1"/>
    </row>
    <row r="17" spans="1:5" x14ac:dyDescent="0.25">
      <c r="A17" s="1"/>
      <c r="B17" s="25" t="s">
        <v>65</v>
      </c>
      <c r="C17" s="53"/>
      <c r="D17" s="19"/>
      <c r="E17" s="1"/>
    </row>
    <row r="18" spans="1:5" ht="15" customHeight="1" x14ac:dyDescent="0.25">
      <c r="A18" s="1"/>
      <c r="B18" s="45" t="s">
        <v>66</v>
      </c>
      <c r="C18" s="10">
        <f>'Fane 7. Kontrol af ØR2023'!C30</f>
        <v>-1131430.9582946822</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38702136.324946865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1a7nbMVW1IUUt8AGzHisPEW42inhe7cCI6VyOehSx7ZcdiiO/bdafVAJ8SyOGWpxA4Bcn1q86So9T1QTgz/Pg==" saltValue="veQZWVL2b1Zi717xtcM9L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17888093.024006862</v>
      </c>
      <c r="D9" s="8" t="s">
        <v>3</v>
      </c>
      <c r="E9" s="1"/>
    </row>
    <row r="10" spans="1:5" ht="15" customHeight="1" x14ac:dyDescent="0.25">
      <c r="A10" s="1"/>
      <c r="B10" s="47" t="s">
        <v>17</v>
      </c>
      <c r="C10" s="41">
        <f>C9*'Fane 13. Nøgletal'!C11</f>
        <v>1185980.567491655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-224264.76656065744</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18849808.824937858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23400459.202621948</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42250268.027559802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QQzaJPEbiMemc19Pru8KyqhPJhh23pl5NjePeALaDJ9GWy/DWlU+R6t+2hx92s4eDI/PePzrnk9czo44oBcuA==" saltValue="tjjdH2259N9pqaT1DeaiT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18849808.824937858</v>
      </c>
      <c r="D9" s="8" t="s">
        <v>3</v>
      </c>
      <c r="E9" s="1"/>
    </row>
    <row r="10" spans="1:5" ht="15" customHeight="1" x14ac:dyDescent="0.25">
      <c r="A10" s="1"/>
      <c r="B10" s="47" t="s">
        <v>17</v>
      </c>
      <c r="C10" s="9">
        <f>C9*'Fane 13. Nøgletal'!C11</f>
        <v>1249742.3250933799</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-234350.85017195647</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19865200.299859282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24951909.647755783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44817109.947615065</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eHpAvdn0agh8e6yDCiIDWESYfvec2hoYa3VuLuTSAZdSwxSfsvNuRWxHyS+7lDvNyvH/BF0/CGysHkpOwQhwg==" saltValue="Wmdl/h5QcH/5/eOLsR4S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12591437.443255989</v>
      </c>
      <c r="D9" s="8" t="s">
        <v>3</v>
      </c>
      <c r="E9" s="1"/>
    </row>
    <row r="10" spans="1:5" x14ac:dyDescent="0.25">
      <c r="A10" s="1"/>
      <c r="B10" s="24" t="s">
        <v>32</v>
      </c>
      <c r="C10" s="7">
        <v>1017263.0104</v>
      </c>
      <c r="D10" s="8" t="s">
        <v>3</v>
      </c>
      <c r="E10" s="1"/>
    </row>
    <row r="11" spans="1:5" ht="15" customHeight="1" x14ac:dyDescent="0.25">
      <c r="A11" s="1"/>
      <c r="B11" s="24" t="s">
        <v>33</v>
      </c>
      <c r="C11" s="9">
        <v>852044.35679999995</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599295.20824967325</v>
      </c>
      <c r="D16" s="8" t="s">
        <v>3</v>
      </c>
      <c r="E16" s="1"/>
    </row>
    <row r="17" spans="1:5" x14ac:dyDescent="0.25">
      <c r="A17" s="1"/>
      <c r="B17" s="24" t="s">
        <v>9</v>
      </c>
      <c r="C17" s="9">
        <v>-43168.254804233977</v>
      </c>
      <c r="D17" s="8" t="s">
        <v>3</v>
      </c>
      <c r="E17" s="1"/>
    </row>
    <row r="18" spans="1:5" x14ac:dyDescent="0.25">
      <c r="A18" s="1"/>
      <c r="B18" s="24" t="s">
        <v>21</v>
      </c>
      <c r="C18" s="9">
        <v>-193413.9953214881</v>
      </c>
      <c r="D18" s="8" t="s">
        <v>3</v>
      </c>
      <c r="E18" s="1"/>
    </row>
    <row r="19" spans="1:5" x14ac:dyDescent="0.25">
      <c r="A19" s="1"/>
      <c r="B19" s="24" t="s">
        <v>22</v>
      </c>
      <c r="C19" s="9">
        <v>0</v>
      </c>
      <c r="D19" s="8" t="s">
        <v>3</v>
      </c>
      <c r="E19" s="1"/>
    </row>
    <row r="20" spans="1:5" x14ac:dyDescent="0.25">
      <c r="A20" s="1"/>
      <c r="B20" s="73" t="s">
        <v>19</v>
      </c>
      <c r="C20" s="10">
        <v>14823457.768579939</v>
      </c>
      <c r="D20" s="11" t="s">
        <v>3</v>
      </c>
      <c r="E20" s="1"/>
    </row>
    <row r="21" spans="1:5" x14ac:dyDescent="0.25">
      <c r="A21" s="1"/>
      <c r="B21" s="52" t="s">
        <v>11</v>
      </c>
      <c r="C21" s="53"/>
      <c r="D21" s="19"/>
      <c r="E21" s="1"/>
    </row>
    <row r="22" spans="1:5" x14ac:dyDescent="0.25">
      <c r="A22" s="1"/>
      <c r="B22" s="54" t="s">
        <v>11</v>
      </c>
      <c r="C22" s="10">
        <v>19969197.649045117</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-837649</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33955006.417625055</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s534NOX4gWtfeIOnvvl7krSq50a2NXZVb0lLtDiQHyf07INeXGyPhXe4cREh6PTcX3refcyksKBZHMz3Dp/UKA==" saltValue="wekifwrwxCW7GzNrPSNFd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8571241.9044340849</v>
      </c>
      <c r="D9" s="14" t="s">
        <v>3</v>
      </c>
      <c r="E9" s="1"/>
    </row>
    <row r="10" spans="1:5" x14ac:dyDescent="0.25">
      <c r="A10" s="1"/>
      <c r="B10" s="56" t="s">
        <v>110</v>
      </c>
      <c r="C10" s="22">
        <f>('Fane 3. Omkostninger i ØR2024'!C10+'Fane 3. Omkostninger i ØR2024'!C12+'Fane 3. Omkostninger i ØR2024'!C14)*(1+'Fane 13. Nøgletal'!C10)</f>
        <v>1099457.8616403199</v>
      </c>
      <c r="D10" s="14" t="s">
        <v>3</v>
      </c>
      <c r="E10" s="1"/>
    </row>
    <row r="11" spans="1:5" x14ac:dyDescent="0.25">
      <c r="A11" s="1"/>
      <c r="B11" s="56" t="s">
        <v>81</v>
      </c>
      <c r="C11" s="22">
        <f>C9*'Fane 13. Nøgletal'!C23+C10*'Fane 13. Nøgletal'!C23</f>
        <v>193413.9953214881</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10105629.817353835</v>
      </c>
      <c r="D15" s="14" t="s">
        <v>3</v>
      </c>
      <c r="E15" s="1"/>
    </row>
    <row r="16" spans="1:5" x14ac:dyDescent="0.25">
      <c r="A16" s="1"/>
      <c r="B16" s="56" t="s">
        <v>154</v>
      </c>
      <c r="C16" s="22">
        <f>('Fane 2.1. Økonomisk ramme 2025'!C10+'Fane 2.1. Økonomisk ramme 2025'!C12+'Fane 2.1. Økonomisk ramme 2025'!C14)*(1+'Fane 13. Nøgletal'!C11)</f>
        <v>163179.34743742002</v>
      </c>
      <c r="D16" s="14" t="s">
        <v>3</v>
      </c>
      <c r="E16" s="1"/>
    </row>
    <row r="17" spans="1:5" x14ac:dyDescent="0.25">
      <c r="A17" s="1"/>
      <c r="B17" s="56" t="s">
        <v>155</v>
      </c>
      <c r="C17" s="22">
        <f>(C15+C16)*'Fane 13. Nøgletal'!C23</f>
        <v>205376.18329582512</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10730638.588168578</v>
      </c>
      <c r="D21" s="14" t="s">
        <v>3</v>
      </c>
      <c r="E21" s="1"/>
    </row>
    <row r="22" spans="1:5" x14ac:dyDescent="0.25">
      <c r="A22" s="1"/>
      <c r="B22" s="56" t="s">
        <v>171</v>
      </c>
      <c r="C22" s="48">
        <f>(C21)*'Fane 13. Nøgletal'!C23</f>
        <v>214612.77176337157</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11213238.328032872</v>
      </c>
      <c r="D26" s="14" t="s">
        <v>3</v>
      </c>
      <c r="E26" s="1"/>
    </row>
    <row r="27" spans="1:5" x14ac:dyDescent="0.25">
      <c r="A27" s="1"/>
      <c r="B27" s="56" t="s">
        <v>118</v>
      </c>
      <c r="C27" s="48">
        <f>(C26)*'Fane 13. Nøgletal'!C23</f>
        <v>224264.76656065744</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11717542.508597823</v>
      </c>
      <c r="D31" s="14" t="s">
        <v>3</v>
      </c>
      <c r="E31" s="1"/>
    </row>
    <row r="32" spans="1:5" x14ac:dyDescent="0.25">
      <c r="A32" s="1"/>
      <c r="B32" s="56" t="s">
        <v>138</v>
      </c>
      <c r="C32" s="48">
        <f>(C31)*'Fane 13. Nøgletal'!C23</f>
        <v>234350.85017195647</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yL2JlR3qODqyEpYOB7FH7AMfmE7Hjo4n8W3bDEaIx5xH4c+kvSav8DE7TRJ9a6RlyUmAKDXszAlilJs1mTdUSw==" saltValue="v7C919Dyu1e1TMU0GMtah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5704358.097760451</v>
      </c>
      <c r="D9" s="14" t="s">
        <v>3</v>
      </c>
      <c r="E9" s="1"/>
    </row>
    <row r="10" spans="1:5" x14ac:dyDescent="0.25">
      <c r="A10" s="1"/>
      <c r="B10" s="56" t="s">
        <v>113</v>
      </c>
      <c r="C10" s="48">
        <f>('Fane 3. Omkostninger i ØR2024'!C11+'Fane 3. Omkostninger i ØR2024'!C13+'Fane 3. Omkostninger i ØR2024'!C15)*(1+'Fane 13. Nøgletal'!C10)</f>
        <v>920889.54082943988</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7064501.5570284007</v>
      </c>
      <c r="D15" s="14" t="s">
        <v>3</v>
      </c>
      <c r="E15" s="1"/>
    </row>
    <row r="16" spans="1:5" x14ac:dyDescent="0.25">
      <c r="A16" s="1"/>
      <c r="B16" s="56" t="s">
        <v>157</v>
      </c>
      <c r="C16" s="48">
        <f>('Fane 2.1. Økonomisk ramme 2025'!C11+'Fane 2.1. Økonomisk ramme 2025'!C13+'Fane 2.1. Økonomisk ramme 2025'!C15)*(1+'Fane 13. Nøgletal'!C11)</f>
        <v>1213066.38663945</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8826370.6983330287</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9411559.0756325088</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10035545.442346944</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NsmJES82N6luNYoCp7Q4m9viFvt9a7YzWsWemkwH/GbyEdBrxhGOkpxvIr9OEE2nbV2N7p4x1xDuG3cvKvGCw==" saltValue="MdUv23Gj9IZ6OouEXB7tj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rZMk26yncPGMMwNR5yhA1oGLR7VOmmQVijB2xF+pC1mqVsQoxv5E/7nUyDrkgRt3W/0pBJplZJ8GCDUD4+4sWw==" saltValue="SygYevMBW/EmM3Qep4oP0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2024-09-11T08:13:21Z</dcterms:modified>
</cp:coreProperties>
</file>