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Spildevand\HTK Kloak AS (S049)\ØR2025\"/>
    </mc:Choice>
  </mc:AlternateContent>
  <xr:revisionPtr revIDLastSave="0" documentId="13_ncr:1_{998C248C-AF3B-4FE9-9AF5-A0507B2F5870}" xr6:coauthVersionLast="36" xr6:coauthVersionMax="36" xr10:uidLastSave="{00000000-0000-0000-0000-000000000000}"/>
  <bookViews>
    <workbookView xWindow="3120" yWindow="990" windowWidth="12750" windowHeight="4620" tabRatio="872" firstSheet="10" activeTab="16"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<sst xmlns="http://schemas.openxmlformats.org/spreadsheetml/2006/main" count="546" uniqueCount="232">
  <si>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</si>
  <si>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</si>
  <si>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</si>
  <si>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</si>
  <si>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</si>
  <si>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</si>
  <si>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</si>
  <si>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</si>
  <si>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</si>
  <si>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</si>
  <si>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</si>
  <si>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</si>
  <si>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</si>
  <si>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</si>
  <si>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</si>
  <si>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</si>
  <si>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</si>
  <si>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</si>
  <si>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</si>
  <si>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</si>
  <si>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</si>
  <si>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</si>
  <si>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</si>
  <si>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</si>
  <si>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</si>
  <si>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</si>
  <si>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</si>
  <si>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</si>
  <si>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</si>
  <si>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</si>
  <si>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</si>
  <si>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</si>
  <si>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</si>
  <si>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</si>
  <si>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</si>
  <si>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</si>
  <si>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</si>
  <si>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</si>
  <si>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</si>
  <si>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</si>
  <si>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</si>
  <si>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</si>
  <si>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</si>
  <si>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</si>
  <si>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</si>
  <si>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</si>
  <si>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</si>
  <si>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</si>
  <si>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</si>
  <si>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</si>
  <si>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</si>
  <si>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</si>
  <si>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</si>
  <si>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</si>
  <si>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</si>
  <si>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</si>
  <si>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</si>
  <si>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</si>
  <si>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</si>
  <si>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</si>
  <si>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</si>
  <si>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</si>
  <si>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</si>
  <si>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</si>
  <si>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</si>
  <si>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</si>
  <si>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</si>
  <si>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</si>
  <si>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</si>
  <si>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</si>
  <si>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</si>
  <si>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</si>
  <si>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</si>
  <si>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</si>
  <si>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</si>
  <si>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</si>
  <si>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</si>
  <si>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</si>
  <si>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</si>
  <si>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</si>
  <si>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</si>
  <si>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</si>
  <si>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</si>
  <si>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</si>
  <si>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</si>
  <si>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</si>
  <si>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</si>
  <si>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</si>
  <si>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</si>
  <si>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</si>
  <si>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</si>
  <si>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</si>
  <si>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</si>
  <si>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</si>
  <si>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</si>
  <si>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</si>
  <si>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</si>
  <si>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</si>
  <si>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</si>
  <si>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</si>
  <si>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</si>
  <si>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</si>
  <si>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</si>
  <si>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</si>
  <si>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</si>
  <si>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</si>
  <si>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</si>
  <si>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</si>
  <si>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</si>
  <si>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</si>
  <si>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</si>
  <si>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</si>
  <si>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</si>
  <si>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</si>
  <si>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</si>
  <si>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</si>
  <si>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</si>
  <si>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</si>
  <si>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</si>
  <si>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</si>
  <si>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</si>
  <si>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</si>
  <si>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</si>
  <si>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</si>
  <si>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</si>
  <si>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</si>
  <si>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</si>
  <si>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</si>
  <si>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</si>
  <si>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</si>
  <si>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</si>
  <si>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</si>
  <si>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</si>
  <si>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</si>
  <si>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</si>
  <si>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</si>
  <si>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</si>
  <si>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</si>
  <si>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</si>
  <si>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</si>
  <si>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</si>
  <si>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</si>
  <si>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</si>
  <si>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</si>
  <si>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</si>
  <si>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</si>
  <si>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</si>
  <si>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</si>
  <si>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</si>
  <si>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</si>
  <si>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</si>
  <si>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</si>
  <si>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</si>
  <si>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</si>
  <si>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</si>
  <si>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</si>
  <si>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</si>
  <si>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</si>
  <si>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</si>
  <si>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</si>
  <si>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</si>
  <si>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</si>
  <si>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</si>
  <si>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</si>
  <si>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</si>
  <si>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</si>
  <si>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</si>
  <si>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</si>
  <si>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</si>
  <si>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</si>
  <si>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</si>
  <si>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</si>
  <si>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</si>
  <si>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</si>
  <si>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</si>
  <si>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</si>
  <si>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</si>
  <si>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</si>
  <si>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</si>
  <si>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</si>
  <si>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</si>
  <si>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</si>
  <si>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</si>
  <si>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</si>
  <si>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</si>
  <si>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</si>
  <si>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</si>
  <si>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</si>
  <si>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</si>
  <si>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</si>
  <si>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</si>
  <si>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</si>
  <si>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</si>
  <si>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</si>
  <si>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</si>
  <si>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</si>
  <si>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</si>
  <si>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</si>
  <si>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</si>
  <si>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</si>
  <si>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</si>
  <si>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</si>
  <si>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</si>
  <si>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</si>
  <si>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</si>
  <si>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</si>
  <si>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</si>
  <si>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</si>
  <si>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</si>
  <si>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</si>
  <si>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</si>
  <si>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</si>
  <si>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</si>
  <si>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</si>
  <si>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</si>
  <si>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</si>
  <si>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</si>
  <si>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</si>
  <si>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</si>
  <si>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</si>
  <si>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</si>
  <si>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</si>
  <si>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</si>
  <si>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</si>
  <si>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</si>
  <si>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</si>
  <si>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</si>
  <si>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</si>
  <si>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Køb af ydelser og produkter fra andre vandselskaber reguleret af vandsektorloven</t>
  </si>
  <si>
    <t>Ejendomsskatter</t>
  </si>
  <si>
    <t>Gebyr til Miljøstyrelsen</t>
  </si>
  <si>
    <t>Til statusmeddelelse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</si>
</sst>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6" t="s">
        <v>4</v>
      </c>
      <c r="D6" s="86"/>
      <c r="E6" s="86"/>
      <c r="F6" s="86"/>
      <c r="G6" s="3"/>
    </row>
    <row r="7" spans="1:7" ht="15" customHeight="1" x14ac:dyDescent="0.25">
      <c r="A7" s="1"/>
      <c r="B7" s="3"/>
      <c r="C7" s="86"/>
      <c r="D7" s="86"/>
      <c r="E7" s="86"/>
      <c r="F7" s="86"/>
      <c r="G7" s="3"/>
    </row>
    <row r="8" spans="1:7" ht="15.75" x14ac:dyDescent="0.25">
      <c r="A8" s="1"/>
      <c r="B8" s="4"/>
      <c r="C8" s="94" t="s">
        <v>231</v>
      </c>
      <c r="D8" s="94"/>
      <c r="E8" s="94"/>
      <c r="F8" s="94"/>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3" t="s">
        <v>5</v>
      </c>
      <c r="D11" s="93"/>
      <c r="E11" s="93"/>
      <c r="F11" s="93"/>
      <c r="G11" s="5"/>
    </row>
    <row r="12" spans="1:7" x14ac:dyDescent="0.25">
      <c r="A12" s="1"/>
      <c r="B12" s="1"/>
      <c r="C12" s="1"/>
      <c r="D12" s="1"/>
      <c r="E12" s="1"/>
      <c r="F12" s="1"/>
      <c r="G12" s="5"/>
    </row>
    <row r="13" spans="1:7" x14ac:dyDescent="0.25">
      <c r="A13" s="1"/>
      <c r="B13" s="6" t="s">
        <v>6</v>
      </c>
      <c r="C13" s="98" t="s">
        <v>127</v>
      </c>
      <c r="D13" s="99"/>
      <c r="E13" s="99"/>
      <c r="F13" s="100"/>
      <c r="G13" s="5"/>
    </row>
    <row r="14" spans="1:7" x14ac:dyDescent="0.25">
      <c r="A14" s="1"/>
      <c r="B14" s="6" t="s">
        <v>16</v>
      </c>
      <c r="C14" s="83" t="s">
        <v>186</v>
      </c>
      <c r="D14" s="84"/>
      <c r="E14" s="84"/>
      <c r="F14" s="85"/>
      <c r="G14" s="5"/>
    </row>
    <row r="15" spans="1:7" x14ac:dyDescent="0.25">
      <c r="A15" s="1"/>
      <c r="B15" s="6" t="s">
        <v>30</v>
      </c>
      <c r="C15" s="83" t="s">
        <v>149</v>
      </c>
      <c r="D15" s="84"/>
      <c r="E15" s="84"/>
      <c r="F15" s="85"/>
      <c r="G15" s="5"/>
    </row>
    <row r="16" spans="1:7" x14ac:dyDescent="0.25">
      <c r="A16" s="1"/>
      <c r="B16" s="6" t="s">
        <v>31</v>
      </c>
      <c r="C16" s="83" t="s">
        <v>151</v>
      </c>
      <c r="D16" s="84"/>
      <c r="E16" s="84"/>
      <c r="F16" s="85"/>
      <c r="G16" s="5"/>
    </row>
    <row r="17" spans="1:8" x14ac:dyDescent="0.25">
      <c r="A17" s="1"/>
      <c r="B17" s="6" t="s">
        <v>61</v>
      </c>
      <c r="C17" s="83" t="s">
        <v>152</v>
      </c>
      <c r="D17" s="84"/>
      <c r="E17" s="84"/>
      <c r="F17" s="85"/>
      <c r="G17" s="5"/>
    </row>
    <row r="18" spans="1:8" x14ac:dyDescent="0.25">
      <c r="A18" s="1"/>
      <c r="B18" s="6" t="s">
        <v>53</v>
      </c>
      <c r="C18" s="95" t="s">
        <v>45</v>
      </c>
      <c r="D18" s="96"/>
      <c r="E18" s="96"/>
      <c r="F18" s="97"/>
      <c r="G18" s="5"/>
    </row>
    <row r="19" spans="1:8" x14ac:dyDescent="0.25">
      <c r="A19" s="1"/>
      <c r="B19" s="6" t="s">
        <v>54</v>
      </c>
      <c r="C19" s="95" t="s">
        <v>46</v>
      </c>
      <c r="D19" s="96"/>
      <c r="E19" s="96"/>
      <c r="F19" s="97"/>
      <c r="G19" s="5"/>
    </row>
    <row r="20" spans="1:8" x14ac:dyDescent="0.25">
      <c r="A20" s="1"/>
      <c r="B20" s="6" t="s">
        <v>7</v>
      </c>
      <c r="C20" s="95" t="s">
        <v>10</v>
      </c>
      <c r="D20" s="96"/>
      <c r="E20" s="96"/>
      <c r="F20" s="97"/>
      <c r="G20" s="5"/>
    </row>
    <row r="21" spans="1:8" x14ac:dyDescent="0.25">
      <c r="A21" s="1"/>
      <c r="B21" s="6" t="s">
        <v>55</v>
      </c>
      <c r="C21" s="87" t="s">
        <v>12</v>
      </c>
      <c r="D21" s="88"/>
      <c r="E21" s="88"/>
      <c r="F21" s="89"/>
      <c r="G21" s="5"/>
    </row>
    <row r="22" spans="1:8" x14ac:dyDescent="0.25">
      <c r="A22" s="1"/>
      <c r="B22" s="6" t="s">
        <v>39</v>
      </c>
      <c r="C22" s="90" t="s">
        <v>153</v>
      </c>
      <c r="D22" s="91"/>
      <c r="E22" s="91"/>
      <c r="F22" s="92"/>
      <c r="G22" s="5"/>
    </row>
    <row r="23" spans="1:8" x14ac:dyDescent="0.25">
      <c r="A23" s="1"/>
      <c r="B23" s="6" t="s">
        <v>8</v>
      </c>
      <c r="C23" s="90" t="s">
        <v>112</v>
      </c>
      <c r="D23" s="91"/>
      <c r="E23" s="91"/>
      <c r="F23" s="92"/>
      <c r="G23" s="5"/>
    </row>
    <row r="24" spans="1:8" x14ac:dyDescent="0.25">
      <c r="A24" s="1"/>
      <c r="B24" s="6" t="s">
        <v>9</v>
      </c>
      <c r="C24" s="90" t="s">
        <v>154</v>
      </c>
      <c r="D24" s="91"/>
      <c r="E24" s="91"/>
      <c r="F24" s="92"/>
      <c r="G24" s="5"/>
    </row>
    <row r="25" spans="1:8" x14ac:dyDescent="0.25">
      <c r="A25" s="1"/>
      <c r="B25" s="6" t="s">
        <v>97</v>
      </c>
      <c r="C25" s="90" t="s">
        <v>91</v>
      </c>
      <c r="D25" s="91"/>
      <c r="E25" s="91"/>
      <c r="F25" s="92"/>
      <c r="G25" s="1"/>
    </row>
    <row r="26" spans="1:8" x14ac:dyDescent="0.25">
      <c r="A26" s="1"/>
      <c r="B26" s="6" t="s">
        <v>98</v>
      </c>
      <c r="C26" s="90" t="s">
        <v>40</v>
      </c>
      <c r="D26" s="91"/>
      <c r="E26" s="91"/>
      <c r="F26" s="92"/>
      <c r="G26" s="1"/>
    </row>
    <row r="27" spans="1:8" x14ac:dyDescent="0.25">
      <c r="A27" s="1"/>
      <c r="B27" s="6" t="s">
        <v>99</v>
      </c>
      <c r="C27" s="90" t="s">
        <v>41</v>
      </c>
      <c r="D27" s="91"/>
      <c r="E27" s="91"/>
      <c r="F27" s="92"/>
      <c r="G27" s="1"/>
    </row>
    <row r="28" spans="1:8" x14ac:dyDescent="0.25">
      <c r="A28" s="1"/>
      <c r="B28" s="6" t="s">
        <v>15</v>
      </c>
      <c r="C28" s="90" t="s">
        <v>42</v>
      </c>
      <c r="D28" s="91"/>
      <c r="E28" s="91"/>
      <c r="F28" s="92"/>
      <c r="G28" s="1"/>
      <c r="H28" s="2" t="s">
        <v>150</v>
      </c>
    </row>
    <row r="29" spans="1:8" x14ac:dyDescent="0.25">
      <c r="A29" s="1"/>
      <c r="B29" s="6" t="s">
        <v>33</v>
      </c>
      <c r="C29" s="90" t="s">
        <v>68</v>
      </c>
      <c r="D29" s="91"/>
      <c r="E29" s="91"/>
      <c r="F29" s="92"/>
      <c r="G29" s="1"/>
    </row>
    <row r="30" spans="1:8" x14ac:dyDescent="0.25">
      <c r="A30" s="1"/>
      <c r="B30" s="6" t="s">
        <v>34</v>
      </c>
      <c r="C30" s="90" t="s">
        <v>32</v>
      </c>
      <c r="D30" s="91"/>
      <c r="E30" s="91"/>
      <c r="F30" s="92"/>
      <c r="G30" s="1"/>
    </row>
    <row r="31" spans="1:8" x14ac:dyDescent="0.25">
      <c r="A31" s="1"/>
      <c r="B31" s="6" t="s">
        <v>100</v>
      </c>
      <c r="C31" s="101" t="s">
        <v>52</v>
      </c>
      <c r="D31" s="102"/>
      <c r="E31" s="102"/>
      <c r="F31" s="103"/>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tbSwXXkn+i2LxIkIH7mnqKUec9Od9F+7con+C53V5cyR9KOQuW3IephicFRi+hmiXDCVE4nJKRz0doQiehFBPg==" saltValue="Zuc5JH6kS+U7YpyGqosj+A=="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58</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8" t="s">
        <v>165</v>
      </c>
      <c r="C8" s="109"/>
      <c r="D8" s="110"/>
      <c r="E8" s="1"/>
    </row>
    <row r="9" spans="1:5" ht="15" customHeight="1" x14ac:dyDescent="0.25">
      <c r="A9" s="1"/>
      <c r="B9" s="27" t="s">
        <v>28</v>
      </c>
      <c r="C9" s="67" t="s">
        <v>166</v>
      </c>
      <c r="D9" s="11"/>
      <c r="E9" s="1"/>
    </row>
    <row r="10" spans="1:5" ht="15" customHeight="1" x14ac:dyDescent="0.25">
      <c r="A10" s="1"/>
      <c r="B10" s="71" t="s">
        <v>226</v>
      </c>
      <c r="C10" s="72">
        <v>222736.25</v>
      </c>
      <c r="D10" s="14" t="s">
        <v>3</v>
      </c>
      <c r="E10" s="1"/>
    </row>
    <row r="11" spans="1:5" ht="15" customHeight="1" x14ac:dyDescent="0.25">
      <c r="A11" s="1"/>
      <c r="B11" s="71" t="s">
        <v>227</v>
      </c>
      <c r="C11" s="72">
        <v>91000</v>
      </c>
      <c r="D11" s="14" t="s">
        <v>3</v>
      </c>
      <c r="E11" s="1"/>
    </row>
    <row r="12" spans="1:5" ht="25.5" x14ac:dyDescent="0.25">
      <c r="A12" s="1"/>
      <c r="B12" s="71" t="s">
        <v>228</v>
      </c>
      <c r="C12" s="72">
        <v>16221839</v>
      </c>
      <c r="D12" s="14" t="s">
        <v>3</v>
      </c>
      <c r="E12" s="1"/>
    </row>
    <row r="13" spans="1:5" x14ac:dyDescent="0.25">
      <c r="A13" s="1"/>
      <c r="B13" s="71" t="s">
        <v>229</v>
      </c>
      <c r="C13" s="72">
        <v>56983.08</v>
      </c>
      <c r="D13" s="14" t="s">
        <v>3</v>
      </c>
      <c r="E13" s="1"/>
    </row>
    <row r="14" spans="1:5" x14ac:dyDescent="0.25">
      <c r="A14" s="1"/>
      <c r="B14" s="71" t="s">
        <v>230</v>
      </c>
      <c r="C14" s="72">
        <v>11501</v>
      </c>
      <c r="D14" s="14" t="s">
        <v>3</v>
      </c>
      <c r="E14" s="1"/>
    </row>
    <row r="15" spans="1:5" x14ac:dyDescent="0.25">
      <c r="A15" s="1"/>
      <c r="B15" s="71"/>
      <c r="C15" s="72"/>
      <c r="D15" s="14" t="s">
        <v>3</v>
      </c>
      <c r="E15" s="1"/>
    </row>
    <row r="16" spans="1:5" x14ac:dyDescent="0.25">
      <c r="A16" s="1"/>
      <c r="B16" s="71"/>
      <c r="C16" s="72"/>
      <c r="D16" s="14" t="s">
        <v>3</v>
      </c>
      <c r="E16" s="1"/>
    </row>
    <row r="17" spans="1:5" x14ac:dyDescent="0.25">
      <c r="A17" s="1"/>
      <c r="B17" s="71"/>
      <c r="C17" s="72"/>
      <c r="D17" s="14" t="s">
        <v>3</v>
      </c>
      <c r="E17" s="1"/>
    </row>
    <row r="18" spans="1:5" x14ac:dyDescent="0.25">
      <c r="A18" s="1"/>
      <c r="B18" s="71"/>
      <c r="C18" s="72"/>
      <c r="D18" s="14" t="s">
        <v>3</v>
      </c>
      <c r="E18" s="1"/>
    </row>
    <row r="19" spans="1:5" x14ac:dyDescent="0.25">
      <c r="A19" s="1"/>
      <c r="B19" s="71"/>
      <c r="C19" s="72"/>
      <c r="D19" s="14" t="s">
        <v>3</v>
      </c>
      <c r="E19" s="1"/>
    </row>
    <row r="20" spans="1:5" x14ac:dyDescent="0.25">
      <c r="A20" s="1"/>
      <c r="B20" s="33" t="s">
        <v>167</v>
      </c>
      <c r="C20" s="12">
        <f>SUM(C10:C19)</f>
        <v>16604059.33</v>
      </c>
      <c r="D20" s="13" t="s">
        <v>3</v>
      </c>
      <c r="E20" s="1"/>
    </row>
    <row r="21" spans="1:5" x14ac:dyDescent="0.25">
      <c r="A21" s="1"/>
      <c r="B21" s="33" t="s">
        <v>168</v>
      </c>
      <c r="C21" s="12">
        <f>C20*(1+'Fane 15. Nøgletal'!C10)^2</f>
        <v>18878743.894714288</v>
      </c>
      <c r="D21" s="13" t="s">
        <v>3</v>
      </c>
      <c r="E21" s="1"/>
    </row>
    <row r="22" spans="1:5" x14ac:dyDescent="0.25">
      <c r="A22" s="1"/>
      <c r="B22" s="16"/>
      <c r="C22" s="15"/>
      <c r="D22" s="15"/>
      <c r="E22" s="1"/>
    </row>
    <row r="23" spans="1:5" x14ac:dyDescent="0.25">
      <c r="A23" s="1"/>
      <c r="B23" s="16"/>
      <c r="C23" s="15"/>
      <c r="D23" s="15"/>
      <c r="E23" s="1"/>
    </row>
    <row r="24" spans="1:5" x14ac:dyDescent="0.25">
      <c r="A24" s="1"/>
      <c r="B24" s="108" t="s">
        <v>60</v>
      </c>
      <c r="C24" s="109"/>
      <c r="D24" s="110"/>
      <c r="E24" s="1"/>
    </row>
    <row r="25" spans="1:5" x14ac:dyDescent="0.25">
      <c r="A25" s="1"/>
      <c r="B25" s="37" t="s">
        <v>72</v>
      </c>
      <c r="C25" s="9">
        <v>314877</v>
      </c>
      <c r="D25" s="14" t="s">
        <v>3</v>
      </c>
      <c r="E25" s="1"/>
    </row>
    <row r="26" spans="1:5" x14ac:dyDescent="0.25">
      <c r="A26" s="1"/>
      <c r="B26" s="37" t="s">
        <v>83</v>
      </c>
      <c r="C26" s="9">
        <v>32118</v>
      </c>
      <c r="D26" s="14" t="s">
        <v>3</v>
      </c>
      <c r="E26" s="1"/>
    </row>
    <row r="27" spans="1:5" x14ac:dyDescent="0.25">
      <c r="A27" s="1"/>
      <c r="B27" s="37" t="s">
        <v>148</v>
      </c>
      <c r="C27" s="9">
        <v>32600</v>
      </c>
      <c r="D27" s="14" t="s">
        <v>3</v>
      </c>
      <c r="E27" s="1"/>
    </row>
    <row r="28" spans="1:5" x14ac:dyDescent="0.25">
      <c r="A28" s="1"/>
      <c r="B28" s="34" t="s">
        <v>169</v>
      </c>
      <c r="C28" s="9">
        <v>33089</v>
      </c>
      <c r="D28" s="36" t="s">
        <v>3</v>
      </c>
      <c r="E28" s="1"/>
    </row>
    <row r="29" spans="1:5" x14ac:dyDescent="0.25">
      <c r="A29" s="1"/>
      <c r="B29" s="108"/>
      <c r="C29" s="109"/>
      <c r="D29" s="110"/>
      <c r="E29" s="1"/>
    </row>
    <row r="30" spans="1:5" x14ac:dyDescent="0.25">
      <c r="A30" s="1"/>
      <c r="B30" s="1"/>
      <c r="C30" s="1"/>
      <c r="D30" s="1"/>
      <c r="E30" s="1"/>
    </row>
    <row r="31" spans="1:5" x14ac:dyDescent="0.25">
      <c r="A31" s="1"/>
      <c r="B31" s="1"/>
      <c r="C31" s="1"/>
      <c r="D31" s="1"/>
      <c r="E31" s="1"/>
    </row>
    <row r="32" spans="1:5" x14ac:dyDescent="0.25">
      <c r="A32" s="1"/>
      <c r="B32" s="108" t="s">
        <v>47</v>
      </c>
      <c r="C32" s="109"/>
      <c r="D32" s="110"/>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08"/>
      <c r="C37" s="109"/>
      <c r="D37" s="110"/>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e/mK98BPaG6l+CugZrJSFjUYdNvQ8zYMWFRER2Wx2URxFOLG1mYAVuRgK+mq5/qL0rYI961mrJ+RSdh7te4X5A==" saltValue="sZ+3VdBdEDAmjrut7CMPU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201</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4"/>
      <c r="C6" s="74"/>
      <c r="D6" s="74"/>
      <c r="E6" s="1"/>
    </row>
    <row r="7" spans="1:5" x14ac:dyDescent="0.25">
      <c r="A7" s="1"/>
      <c r="B7" s="1"/>
      <c r="C7" s="1"/>
      <c r="D7" s="1"/>
      <c r="E7" s="1"/>
    </row>
    <row r="8" spans="1:5" x14ac:dyDescent="0.25">
      <c r="A8" s="1"/>
      <c r="B8" s="108" t="s">
        <v>77</v>
      </c>
      <c r="C8" s="109"/>
      <c r="D8" s="110"/>
      <c r="E8" s="1"/>
    </row>
    <row r="9" spans="1:5" x14ac:dyDescent="0.25">
      <c r="A9" s="1"/>
      <c r="B9" s="65" t="s">
        <v>204</v>
      </c>
      <c r="C9" s="9">
        <v>15664163.174936697</v>
      </c>
      <c r="D9" s="14" t="s">
        <v>3</v>
      </c>
      <c r="E9" s="1"/>
    </row>
    <row r="10" spans="1:5" x14ac:dyDescent="0.25">
      <c r="A10" s="1"/>
      <c r="B10" s="33"/>
      <c r="C10" s="28"/>
      <c r="D10" s="19"/>
      <c r="E10" s="1"/>
    </row>
    <row r="11" spans="1:5" ht="53.25" customHeight="1" x14ac:dyDescent="0.25">
      <c r="A11" s="1"/>
      <c r="B11" s="119" t="s">
        <v>212</v>
      </c>
      <c r="C11" s="120"/>
      <c r="D11" s="121"/>
      <c r="E11" s="1"/>
    </row>
    <row r="12" spans="1:5" x14ac:dyDescent="0.25">
      <c r="A12" s="1"/>
      <c r="B12" s="1"/>
      <c r="C12" s="1"/>
      <c r="D12" s="1"/>
      <c r="E12" s="1"/>
    </row>
    <row r="13" spans="1:5" x14ac:dyDescent="0.25">
      <c r="A13" s="1"/>
      <c r="B13" s="108" t="s">
        <v>78</v>
      </c>
      <c r="C13" s="109"/>
      <c r="D13" s="110"/>
      <c r="E13" s="1"/>
    </row>
    <row r="14" spans="1:5" x14ac:dyDescent="0.25">
      <c r="A14" s="1"/>
      <c r="B14" s="65" t="s">
        <v>202</v>
      </c>
      <c r="C14" s="9">
        <v>0</v>
      </c>
      <c r="D14" s="14" t="s">
        <v>3</v>
      </c>
      <c r="E14" s="1"/>
    </row>
    <row r="15" spans="1:5" x14ac:dyDescent="0.25">
      <c r="A15" s="1"/>
      <c r="B15" s="65" t="s">
        <v>203</v>
      </c>
      <c r="C15" s="9">
        <v>0</v>
      </c>
      <c r="D15" s="14" t="s">
        <v>3</v>
      </c>
      <c r="E15" s="1"/>
    </row>
    <row r="16" spans="1:5" x14ac:dyDescent="0.25">
      <c r="A16" s="1"/>
      <c r="B16" s="33"/>
      <c r="C16" s="28"/>
      <c r="D16" s="19"/>
      <c r="E16" s="1"/>
    </row>
    <row r="17" spans="1:5" ht="29.25" customHeight="1" x14ac:dyDescent="0.25">
      <c r="A17" s="1"/>
      <c r="B17" s="119" t="s">
        <v>121</v>
      </c>
      <c r="C17" s="120"/>
      <c r="D17" s="121"/>
      <c r="E17" s="1"/>
    </row>
    <row r="18" spans="1:5" x14ac:dyDescent="0.25">
      <c r="A18" s="1"/>
      <c r="B18" s="1"/>
      <c r="C18" s="1"/>
      <c r="D18" s="1"/>
      <c r="E18" s="1"/>
    </row>
    <row r="19" spans="1:5" x14ac:dyDescent="0.25">
      <c r="A19" s="1"/>
      <c r="B19" s="75" t="s">
        <v>205</v>
      </c>
      <c r="C19" s="76"/>
      <c r="D19" s="77"/>
      <c r="E19" s="1"/>
    </row>
    <row r="20" spans="1:5" x14ac:dyDescent="0.25">
      <c r="A20" s="1"/>
      <c r="B20" s="65" t="s">
        <v>206</v>
      </c>
      <c r="C20" s="9">
        <v>65970087.900601409</v>
      </c>
      <c r="D20" s="14" t="s">
        <v>3</v>
      </c>
      <c r="E20" s="1"/>
    </row>
    <row r="21" spans="1:5" x14ac:dyDescent="0.25">
      <c r="A21" s="1"/>
      <c r="B21" s="65" t="s">
        <v>207</v>
      </c>
      <c r="C21" s="9">
        <v>53727420.440000005</v>
      </c>
      <c r="D21" s="14" t="s">
        <v>3</v>
      </c>
      <c r="E21" s="1"/>
    </row>
    <row r="22" spans="1:5" x14ac:dyDescent="0.25">
      <c r="A22" s="1"/>
      <c r="B22" s="65" t="s">
        <v>29</v>
      </c>
      <c r="C22" s="9">
        <v>0</v>
      </c>
      <c r="D22" s="14" t="s">
        <v>3</v>
      </c>
      <c r="E22" s="1"/>
    </row>
    <row r="23" spans="1:5" x14ac:dyDescent="0.25">
      <c r="A23" s="1"/>
      <c r="B23" s="81" t="s">
        <v>208</v>
      </c>
      <c r="C23" s="57">
        <f>C20-C21-C22</f>
        <v>12242667.460601404</v>
      </c>
      <c r="D23" s="17" t="s">
        <v>3</v>
      </c>
      <c r="E23" s="1"/>
    </row>
    <row r="24" spans="1:5" x14ac:dyDescent="0.25">
      <c r="A24" s="1"/>
      <c r="B24" s="33"/>
      <c r="C24" s="28"/>
      <c r="D24" s="19"/>
      <c r="E24" s="1"/>
    </row>
    <row r="25" spans="1:5" x14ac:dyDescent="0.25">
      <c r="A25" s="1"/>
      <c r="B25" s="1"/>
      <c r="C25" s="1"/>
      <c r="D25" s="1"/>
      <c r="E25" s="1"/>
    </row>
    <row r="26" spans="1:5" x14ac:dyDescent="0.25">
      <c r="A26" s="1"/>
      <c r="B26" s="108" t="s">
        <v>209</v>
      </c>
      <c r="C26" s="109"/>
      <c r="D26" s="110"/>
      <c r="E26" s="1"/>
    </row>
    <row r="27" spans="1:5" x14ac:dyDescent="0.25">
      <c r="A27" s="1"/>
      <c r="B27" s="81" t="s">
        <v>210</v>
      </c>
      <c r="C27" s="57">
        <f>IF(AND(C15&lt;0,C23&gt;0,ABS(SUM(C14:C15))&lt;C23),ABS(C14),IF(AND(C15&lt;0,C23&gt;0,ABS(SUM(C14:C15))&gt;C23),SUM(C14,C23),C15))</f>
        <v>0</v>
      </c>
      <c r="D27" s="17" t="s">
        <v>3</v>
      </c>
      <c r="E27" s="1"/>
    </row>
    <row r="28" spans="1:5" x14ac:dyDescent="0.25">
      <c r="A28" s="1"/>
      <c r="B28" s="108"/>
      <c r="C28" s="109"/>
      <c r="D28" s="110"/>
      <c r="E28" s="1"/>
    </row>
    <row r="29" spans="1:5" x14ac:dyDescent="0.25">
      <c r="A29" s="1"/>
      <c r="B29" s="1"/>
      <c r="C29" s="1"/>
      <c r="D29" s="1"/>
      <c r="E29" s="1"/>
    </row>
    <row r="30" spans="1:5" x14ac:dyDescent="0.25">
      <c r="A30" s="1"/>
      <c r="B30" s="108" t="s">
        <v>211</v>
      </c>
      <c r="C30" s="109"/>
      <c r="D30" s="110"/>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6"/>
      <c r="C34" s="117"/>
      <c r="D34" s="118"/>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dEdWENNblEDNEM5K9SBSpVoKWTfLmTv6FIsmBRwSwPKgoNgCeGlyPZIZTN5MWfxb2OjCNDa7W4eE5vPu7dOxdw==" saltValue="7M675EpCFVg0eAn9Oh1tHw=="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6" t="s">
        <v>101</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x14ac:dyDescent="0.25">
      <c r="A8" s="1"/>
      <c r="B8" s="108" t="s">
        <v>120</v>
      </c>
      <c r="C8" s="109"/>
      <c r="D8" s="110"/>
      <c r="E8" s="1"/>
    </row>
    <row r="9" spans="1:5" ht="15" customHeight="1" x14ac:dyDescent="0.25">
      <c r="A9" s="1"/>
      <c r="B9" s="122" t="s">
        <v>102</v>
      </c>
      <c r="C9" s="123"/>
      <c r="D9" s="124"/>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5"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jfKHALF4p9B5PeY3W2xGnAZekKKxax6mmFN7JWTuF8wP+WgYbAHz9o5XNadCy2YzLzUUQtGJ9tzh6ez/ydFyzQ==" saltValue="OwfgAA+o2qT1JHL7AsuKmg=="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170</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8" t="s">
        <v>171</v>
      </c>
      <c r="C8" s="109"/>
      <c r="D8" s="110"/>
      <c r="E8" s="1"/>
    </row>
    <row r="9" spans="1:5" ht="26.25" x14ac:dyDescent="0.25">
      <c r="A9" s="1"/>
      <c r="B9" s="78" t="s">
        <v>215</v>
      </c>
      <c r="C9" s="7">
        <v>0</v>
      </c>
      <c r="D9" s="8" t="s">
        <v>3</v>
      </c>
      <c r="E9" s="1"/>
    </row>
    <row r="10" spans="1:5" ht="14.25" customHeight="1" x14ac:dyDescent="0.25">
      <c r="A10" s="1"/>
      <c r="B10" s="65" t="s">
        <v>172</v>
      </c>
      <c r="C10" s="7">
        <v>0</v>
      </c>
      <c r="D10" s="8" t="s">
        <v>3</v>
      </c>
      <c r="E10" s="1"/>
    </row>
    <row r="11" spans="1:5" ht="14.25" customHeight="1" x14ac:dyDescent="0.25">
      <c r="A11" s="1"/>
      <c r="B11" s="81" t="s">
        <v>48</v>
      </c>
      <c r="C11" s="10">
        <f>C10-C9</f>
        <v>0</v>
      </c>
      <c r="D11" s="11" t="s">
        <v>3</v>
      </c>
      <c r="E11" s="1"/>
    </row>
    <row r="12" spans="1:5" ht="14.25" customHeight="1" x14ac:dyDescent="0.25">
      <c r="A12" s="1"/>
      <c r="B12" s="108" t="s">
        <v>217</v>
      </c>
      <c r="C12" s="109"/>
      <c r="D12" s="110"/>
      <c r="E12" s="1"/>
    </row>
    <row r="13" spans="1:5" ht="26.25" x14ac:dyDescent="0.25">
      <c r="A13" s="1"/>
      <c r="B13" s="78" t="s">
        <v>216</v>
      </c>
      <c r="C13" s="7">
        <v>313949</v>
      </c>
      <c r="D13" s="8" t="s">
        <v>3</v>
      </c>
      <c r="E13" s="1"/>
    </row>
    <row r="14" spans="1:5" ht="14.25" customHeight="1" x14ac:dyDescent="0.25">
      <c r="A14" s="1"/>
      <c r="B14" s="65" t="s">
        <v>173</v>
      </c>
      <c r="C14" s="7">
        <v>274221</v>
      </c>
      <c r="D14" s="8" t="s">
        <v>3</v>
      </c>
      <c r="E14" s="1"/>
    </row>
    <row r="15" spans="1:5" ht="14.25" customHeight="1" x14ac:dyDescent="0.25">
      <c r="A15" s="1"/>
      <c r="B15" s="81" t="s">
        <v>48</v>
      </c>
      <c r="C15" s="10">
        <f>C14-C13</f>
        <v>-39728</v>
      </c>
      <c r="D15" s="11" t="s">
        <v>3</v>
      </c>
      <c r="E15" s="1"/>
    </row>
    <row r="16" spans="1:5" ht="14.25" customHeight="1" x14ac:dyDescent="0.25">
      <c r="A16" s="1"/>
      <c r="B16" s="33" t="s">
        <v>174</v>
      </c>
      <c r="C16" s="12">
        <f>C11+C15</f>
        <v>-39728</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IsLtXq/ETd5YBBSbLlj7+ZH9SxtvhbSEoyhcTx5z/LAZ3ADVhvhj5on/Z99ld99HeyLA+Vr41GKTbYnYUcwLHg==" saltValue="h41xZZUfCUPckdxyxTu8J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4" t="s">
        <v>113</v>
      </c>
      <c r="C3" s="104"/>
      <c r="D3" s="104"/>
      <c r="E3" s="104"/>
      <c r="F3" s="104"/>
      <c r="G3" s="104"/>
      <c r="H3" s="104"/>
      <c r="I3" s="104"/>
      <c r="J3" s="104"/>
      <c r="K3" s="104"/>
      <c r="L3" s="1"/>
    </row>
    <row r="4" spans="1:12" ht="15" customHeight="1" x14ac:dyDescent="0.25">
      <c r="A4" s="1"/>
      <c r="B4" s="104"/>
      <c r="C4" s="104"/>
      <c r="D4" s="104"/>
      <c r="E4" s="104"/>
      <c r="F4" s="104"/>
      <c r="G4" s="104"/>
      <c r="H4" s="104"/>
      <c r="I4" s="104"/>
      <c r="J4" s="104"/>
      <c r="K4" s="10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8" t="s">
        <v>86</v>
      </c>
      <c r="C8" s="109"/>
      <c r="D8" s="109"/>
      <c r="E8" s="109"/>
      <c r="F8" s="109"/>
      <c r="G8" s="109"/>
      <c r="H8" s="109"/>
      <c r="I8" s="109"/>
      <c r="J8" s="109"/>
      <c r="K8" s="110"/>
      <c r="L8" s="1"/>
    </row>
    <row r="9" spans="1:12" ht="39.75" customHeight="1" x14ac:dyDescent="0.25">
      <c r="A9" s="1"/>
      <c r="B9" s="18" t="s">
        <v>0</v>
      </c>
      <c r="C9" s="18" t="s">
        <v>1</v>
      </c>
      <c r="D9" s="125" t="s">
        <v>96</v>
      </c>
      <c r="E9" s="126"/>
      <c r="F9" s="125" t="s">
        <v>2</v>
      </c>
      <c r="G9" s="126"/>
      <c r="H9" s="125" t="s">
        <v>95</v>
      </c>
      <c r="I9" s="126"/>
      <c r="J9" s="125" t="s">
        <v>26</v>
      </c>
      <c r="K9" s="126"/>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5" t="s">
        <v>219</v>
      </c>
      <c r="C11" s="76"/>
      <c r="D11" s="77"/>
      <c r="E11" s="77"/>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k+gogC2RCYGb/uWv6Jfd/ZpfqQjW/wL1YZmCjmrVrih7TbkSgd7PluvbL4PHvhgwf2YstfjIOfAuyyypRqqvsg==" saltValue="m2ZlBSsWKJrh3Ff7141hO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114</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79" t="s">
        <v>17</v>
      </c>
      <c r="C9" s="81" t="s">
        <v>11</v>
      </c>
      <c r="D9" s="80"/>
      <c r="E9" s="81"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0</v>
      </c>
      <c r="D19" s="13" t="s">
        <v>3</v>
      </c>
      <c r="E19" s="12">
        <f>SUM(E10:E18)</f>
        <v>0</v>
      </c>
      <c r="F19" s="13" t="s">
        <v>3</v>
      </c>
      <c r="G19" s="1"/>
    </row>
    <row r="20" spans="1:7" x14ac:dyDescent="0.25">
      <c r="A20" s="1"/>
      <c r="B20" s="33" t="s">
        <v>175</v>
      </c>
      <c r="C20" s="12">
        <f>C19*(1+'Fane 15. Nøgletal'!C10)</f>
        <v>0</v>
      </c>
      <c r="D20" s="13" t="s">
        <v>3</v>
      </c>
      <c r="E20" s="12">
        <f>E19*(1+'Fane 15. Nøgletal'!C10)</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Q8Gr8GiphdgmR9xcIz7LbQp6R27trztZHlSpyYR93nOjA1IntAMxPSf9Ukiht+rQolfSCOL0H/uA0WRfUxk6Zw==" saltValue="vsBvRCFX3i9JM7NZFypAf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115</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8" t="s">
        <v>176</v>
      </c>
      <c r="C8" s="109"/>
      <c r="D8" s="109"/>
      <c r="E8" s="109"/>
      <c r="F8" s="110"/>
      <c r="G8" s="1"/>
    </row>
    <row r="9" spans="1:7" x14ac:dyDescent="0.25">
      <c r="A9" s="1"/>
      <c r="B9" s="79" t="s">
        <v>17</v>
      </c>
      <c r="C9" s="81" t="s">
        <v>11</v>
      </c>
      <c r="D9" s="80"/>
      <c r="E9" s="81" t="s">
        <v>27</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27"/>
      <c r="C16" s="127"/>
      <c r="D16" s="127"/>
      <c r="E16" s="127"/>
      <c r="F16" s="127"/>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7"/>
      <c r="C29" s="127"/>
      <c r="D29" s="127"/>
      <c r="E29" s="127"/>
      <c r="F29" s="127"/>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Gjj1TeEscJdmA2QbSAkSbT3Jj0E7C4Xrj0kg8j+2rUcY+7OtqNwEPmylyBrh2cs6l2I944QZlCgGy4EGAQvkYw==" saltValue="V/uCSqwc7l+Epn6faw71Zw=="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tabSelected="1" zoomScaleNormal="100" workbookViewId="0">
      <selection activeCell="C12" sqref="C12"/>
    </sheetView>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116</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ht="14.25" customHeight="1" x14ac:dyDescent="0.25">
      <c r="A8" s="1"/>
      <c r="B8" s="108" t="s">
        <v>73</v>
      </c>
      <c r="C8" s="109"/>
      <c r="D8" s="110"/>
      <c r="E8" s="1"/>
    </row>
    <row r="9" spans="1:5" x14ac:dyDescent="0.25">
      <c r="A9" s="1"/>
      <c r="B9" s="68" t="s">
        <v>179</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5" t="s">
        <v>74</v>
      </c>
      <c r="C12" s="12">
        <f>SUM(C9:C11)*(1+'Fane 15. Nøgletal'!C9)^2</f>
        <v>0</v>
      </c>
      <c r="D12" s="13" t="s">
        <v>3</v>
      </c>
      <c r="E12" s="1"/>
    </row>
    <row r="13" spans="1:5" x14ac:dyDescent="0.25">
      <c r="A13" s="1"/>
      <c r="B13" s="1"/>
      <c r="C13" s="1"/>
      <c r="D13" s="1"/>
      <c r="E13" s="1"/>
    </row>
    <row r="14" spans="1:5" ht="15" customHeight="1" x14ac:dyDescent="0.25">
      <c r="A14" s="1"/>
      <c r="B14" s="108" t="s">
        <v>84</v>
      </c>
      <c r="C14" s="109"/>
      <c r="D14" s="110"/>
      <c r="E14" s="1"/>
    </row>
    <row r="15" spans="1:5" x14ac:dyDescent="0.25">
      <c r="A15" s="1"/>
      <c r="B15" s="68" t="s">
        <v>179</v>
      </c>
      <c r="C15" s="9">
        <v>0</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5" t="s">
        <v>85</v>
      </c>
      <c r="C18" s="12">
        <f>SUM(C15:C17)*(1+'Fane 15. Nøgletal'!C10)^3</f>
        <v>0</v>
      </c>
      <c r="D18" s="13" t="s">
        <v>3</v>
      </c>
      <c r="E18" s="1"/>
    </row>
    <row r="19" spans="1:5" x14ac:dyDescent="0.25">
      <c r="A19" s="1"/>
      <c r="B19" s="1"/>
      <c r="C19" s="1"/>
      <c r="D19" s="1"/>
      <c r="E19" s="1"/>
    </row>
    <row r="20" spans="1:5" ht="15" customHeight="1" x14ac:dyDescent="0.25">
      <c r="A20" s="1"/>
      <c r="B20" s="108" t="s">
        <v>140</v>
      </c>
      <c r="C20" s="109"/>
      <c r="D20" s="110"/>
      <c r="E20" s="1"/>
    </row>
    <row r="21" spans="1:5" x14ac:dyDescent="0.25">
      <c r="A21" s="1"/>
      <c r="B21" s="68" t="s">
        <v>179</v>
      </c>
      <c r="C21" s="9">
        <v>0</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5" t="s">
        <v>141</v>
      </c>
      <c r="C24" s="12">
        <f>SUM(C21:C23)*(1+'Fane 15. Nøgletal'!C10)^4</f>
        <v>0</v>
      </c>
      <c r="D24" s="13" t="s">
        <v>3</v>
      </c>
      <c r="E24" s="1"/>
    </row>
    <row r="25" spans="1:5" x14ac:dyDescent="0.25">
      <c r="A25" s="1"/>
      <c r="B25" s="1"/>
      <c r="C25" s="1"/>
      <c r="D25" s="1"/>
      <c r="E25" s="1"/>
    </row>
    <row r="26" spans="1:5" ht="15" customHeight="1" x14ac:dyDescent="0.25">
      <c r="A26" s="1"/>
      <c r="B26" s="108" t="s">
        <v>180</v>
      </c>
      <c r="C26" s="109"/>
      <c r="D26" s="110"/>
      <c r="E26" s="1"/>
    </row>
    <row r="27" spans="1:5" ht="14.25" customHeight="1" x14ac:dyDescent="0.25">
      <c r="A27" s="1"/>
      <c r="B27" s="68" t="s">
        <v>179</v>
      </c>
      <c r="C27" s="9">
        <v>0</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5"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tWrxwUkFSjVKWmmDO/vpwCViBGqC6SVjgqG+6MBZKxBqBV/Y2qydtwjEJC4/dbv0QBXiNBVZZIswLyKsxfqR3A==" saltValue="TJdOnBAT7BP9cutYUQDWPQ=="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117</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x14ac:dyDescent="0.25">
      <c r="A8" s="1"/>
      <c r="B8" s="108" t="s">
        <v>66</v>
      </c>
      <c r="C8" s="109"/>
      <c r="D8" s="109"/>
      <c r="E8" s="109"/>
      <c r="F8" s="110"/>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ZQmIXSkvmEH2lEZUyHO9cHLY/f8sTmsIxM8hYcyfOfilgZ019zjm1Mg/FNDLXQEJgrXFgcOtnPWAzdXSG0O0Lg==" saltValue="ZOG7cNjhoVmXm44JOTFVCw=="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118</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8" t="s">
        <v>183</v>
      </c>
      <c r="C8" s="109"/>
      <c r="D8" s="109"/>
      <c r="E8" s="109"/>
      <c r="F8" s="110"/>
      <c r="G8" s="1"/>
    </row>
    <row r="9" spans="1:7" x14ac:dyDescent="0.25">
      <c r="A9" s="1"/>
      <c r="B9" s="31" t="s">
        <v>18</v>
      </c>
      <c r="C9" s="128" t="s">
        <v>11</v>
      </c>
      <c r="D9" s="129"/>
      <c r="E9" s="128" t="s">
        <v>27</v>
      </c>
      <c r="F9" s="129"/>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7"/>
      <c r="C14" s="127"/>
      <c r="D14" s="127"/>
      <c r="E14" s="127"/>
      <c r="F14" s="127"/>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7"/>
      <c r="C21" s="127"/>
      <c r="D21" s="127"/>
      <c r="E21" s="127"/>
      <c r="F21" s="127"/>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7"/>
      <c r="C27" s="127"/>
      <c r="D27" s="127"/>
      <c r="E27" s="127"/>
      <c r="F27" s="127"/>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f/FthgWy5IE9yDVI2tYXJUNVzkx0lStM9yDSWF4nGXcE18WOF+RYTZ6OAZtOUBjHMrwsNzJ8biZBj5prSQIRFw==" saltValue="Al0vDwWcF+0+NheBtZcyig=="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155</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51496835.34166643</v>
      </c>
      <c r="D9" s="8" t="s">
        <v>3</v>
      </c>
      <c r="E9" s="1"/>
    </row>
    <row r="10" spans="1:5" ht="17.25" customHeight="1" x14ac:dyDescent="0.25">
      <c r="A10" s="1"/>
      <c r="B10" s="64" t="s">
        <v>35</v>
      </c>
      <c r="C10" s="7">
        <f>'Fane 11.1. Varige tillæg'!C20</f>
        <v>0</v>
      </c>
      <c r="D10" s="8" t="s">
        <v>3</v>
      </c>
      <c r="E10" s="1"/>
    </row>
    <row r="11" spans="1:5" ht="17.25" customHeight="1" x14ac:dyDescent="0.25">
      <c r="A11" s="1"/>
      <c r="B11" s="64" t="s">
        <v>36</v>
      </c>
      <c r="C11" s="9">
        <f>'Fane 11.1. Varige tillæg'!E20</f>
        <v>0</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4160944.2956066476</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-252358.80421507117</v>
      </c>
      <c r="D18" s="8" t="s">
        <v>3</v>
      </c>
      <c r="E18" s="1"/>
    </row>
    <row r="19" spans="1:5" ht="17.25" customHeight="1" x14ac:dyDescent="0.25">
      <c r="A19" s="1"/>
      <c r="B19" s="64" t="s">
        <v>23</v>
      </c>
      <c r="C19" s="38">
        <f>-'Fane 4.2. Gen. krav - anlæg'!C17</f>
        <v>0</v>
      </c>
      <c r="D19" s="8" t="s">
        <v>3</v>
      </c>
      <c r="E19" s="43"/>
    </row>
    <row r="20" spans="1:5" ht="17.25" customHeight="1" x14ac:dyDescent="0.25">
      <c r="A20" s="1"/>
      <c r="B20" s="81" t="s">
        <v>21</v>
      </c>
      <c r="C20" s="10">
        <f>SUM(C9:C19)</f>
        <v>55405420.833058007</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19193620.894714288</v>
      </c>
      <c r="D22" s="11" t="s">
        <v>3</v>
      </c>
      <c r="E22" s="1"/>
    </row>
    <row r="23" spans="1:5" ht="15" customHeight="1" x14ac:dyDescent="0.25">
      <c r="A23" s="1"/>
      <c r="B23" s="33" t="s">
        <v>42</v>
      </c>
      <c r="C23" s="28"/>
      <c r="D23" s="19"/>
      <c r="E23" s="1"/>
    </row>
    <row r="24" spans="1:5" ht="15" customHeight="1" x14ac:dyDescent="0.25">
      <c r="A24" s="1"/>
      <c r="B24" s="81"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0</v>
      </c>
      <c r="D32" s="11" t="s">
        <v>3</v>
      </c>
      <c r="E32" s="1"/>
    </row>
    <row r="33" spans="1:5" ht="15" customHeight="1" x14ac:dyDescent="0.25">
      <c r="A33" s="1"/>
      <c r="B33" s="33" t="s">
        <v>154</v>
      </c>
      <c r="C33" s="28"/>
      <c r="D33" s="19"/>
      <c r="E33" s="1"/>
    </row>
    <row r="34" spans="1:5" x14ac:dyDescent="0.25">
      <c r="A34" s="1"/>
      <c r="B34" s="31" t="s">
        <v>154</v>
      </c>
      <c r="C34" s="10">
        <f>'Fane 9. Korrektion af ØR2023'!C16</f>
        <v>-39728</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74559313.727772295</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p7w/cNsLpC9AkglN/WJLkQn2OCplBLA/C23QNjecYN7a7VFAF5GwJluKAscmKcSit3jgEClVl8QvfK7q3V33tQ==" saltValue="pGhsYGMzcZbKDtYxMS/JU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119</v>
      </c>
      <c r="C3" s="106"/>
      <c r="D3" s="1"/>
    </row>
    <row r="4" spans="1:4" ht="15" customHeight="1" x14ac:dyDescent="0.25">
      <c r="A4" s="1"/>
      <c r="B4" s="106"/>
      <c r="C4" s="106"/>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IeHzbNfi1wmgYSPMtv9XJv7gH0hcjIS+qX00RWLbNp79R4lrE9iGIYH5wdb+a6niUHP7bshgEut6erqzCtmQZQ==" saltValue="DQKnxm8TyRIV2lYXiT99A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156</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55405420.833058007</v>
      </c>
      <c r="D9" s="8" t="s">
        <v>3</v>
      </c>
      <c r="E9" s="1"/>
    </row>
    <row r="10" spans="1:5" ht="15" customHeight="1" x14ac:dyDescent="0.25">
      <c r="A10" s="1"/>
      <c r="B10" s="26" t="s">
        <v>19</v>
      </c>
      <c r="C10" s="7">
        <f>C9*'Fane 15. Nøgletal'!C10</f>
        <v>3673379.4012317457</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-263708.38907583978</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58815091.845213912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20162522.614933845</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78977614.460147753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PtyoIJYgNZY3MVms1Itden/14TAJsnvX17tPyPIom4LSHDBjugu8hVArlQJfqIwWGt4k0lQhmy170sKTu0jHHw==" saltValue="QAUGkSf+peGsgTxINQYNp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157</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58815091.845213912</v>
      </c>
      <c r="D9" s="8" t="s">
        <v>3</v>
      </c>
      <c r="E9" s="1"/>
    </row>
    <row r="10" spans="1:5" ht="15" customHeight="1" x14ac:dyDescent="0.25">
      <c r="A10" s="1"/>
      <c r="B10" s="26" t="s">
        <v>19</v>
      </c>
      <c r="C10" s="7">
        <f>SUM(C9:C9)*'Fane 15. Nøgletal'!C10</f>
        <v>3899440.5893376824</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-275568.41016613657</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62438964.02438546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21497650.440903958</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83936614.465289414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gIF5grQgJtQ8ZS9DRqxviO+Nzps8Q77hKNUnvfXkh5sJmLGHINpXAxqlwgDY4090B8IbHuWIs7h7lUgXJjqFsw==" saltValue="8vuilpsGQOffm42XKnrjX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158</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62438964.02438546</v>
      </c>
      <c r="D9" s="8" t="s">
        <v>3</v>
      </c>
      <c r="E9" s="1"/>
    </row>
    <row r="10" spans="1:5" ht="15" customHeight="1" x14ac:dyDescent="0.25">
      <c r="A10" s="1"/>
      <c r="B10" s="26" t="s">
        <v>19</v>
      </c>
      <c r="C10" s="7">
        <f>SUM(C9:C9)*'Fane 15. Nøgletal'!C10</f>
        <v>4139703.3148167557</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-287961.82384494843</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66290705.515357271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22921272.285135895</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89211977.800493166</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Fc05848RBfQUS7qvpBByhZsvebwcnUULrsJE6q9smUhsOi5bJ27VbBxD/3AlJKZL4nf96IYBlc+b6Dh9p/oH5Q==" saltValue="404rVyKrOgyQKenrfM/wy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6" t="s">
        <v>161</v>
      </c>
      <c r="C3" s="106"/>
      <c r="D3" s="106"/>
      <c r="E3" s="1"/>
    </row>
    <row r="4" spans="1:5" ht="15" customHeight="1" x14ac:dyDescent="0.25">
      <c r="A4" s="1"/>
      <c r="B4" s="106"/>
      <c r="C4" s="106"/>
      <c r="D4" s="106"/>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47867406.642102368</v>
      </c>
      <c r="D9" s="8" t="s">
        <v>3</v>
      </c>
      <c r="E9" s="1"/>
    </row>
    <row r="10" spans="1:5" ht="15" customHeight="1" x14ac:dyDescent="0.25">
      <c r="A10" s="1"/>
      <c r="B10" s="64" t="s">
        <v>35</v>
      </c>
      <c r="C10" s="7">
        <v>0</v>
      </c>
      <c r="D10" s="8" t="s">
        <v>3</v>
      </c>
      <c r="E10" s="1"/>
    </row>
    <row r="11" spans="1:5" ht="15" customHeight="1" x14ac:dyDescent="0.25">
      <c r="A11" s="1"/>
      <c r="B11" s="64" t="s">
        <v>36</v>
      </c>
      <c r="C11" s="9">
        <v>0</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3867686.4566818713</v>
      </c>
      <c r="D16" s="8" t="s">
        <v>3</v>
      </c>
      <c r="E16" s="1"/>
    </row>
    <row r="17" spans="1:5" ht="15" customHeight="1" x14ac:dyDescent="0.25">
      <c r="A17" s="1"/>
      <c r="B17" s="64" t="s">
        <v>10</v>
      </c>
      <c r="C17" s="38">
        <v>0</v>
      </c>
      <c r="D17" s="8" t="s">
        <v>3</v>
      </c>
      <c r="E17" s="1"/>
    </row>
    <row r="18" spans="1:5" ht="15" customHeight="1" x14ac:dyDescent="0.25">
      <c r="A18" s="1"/>
      <c r="B18" s="64" t="s">
        <v>22</v>
      </c>
      <c r="C18" s="38">
        <v>-238257.75711781066</v>
      </c>
      <c r="D18" s="8" t="s">
        <v>3</v>
      </c>
      <c r="E18" s="1"/>
    </row>
    <row r="19" spans="1:5" ht="15" customHeight="1" x14ac:dyDescent="0.25">
      <c r="A19" s="1"/>
      <c r="B19" s="64" t="s">
        <v>23</v>
      </c>
      <c r="C19" s="38">
        <v>0</v>
      </c>
      <c r="D19" s="8" t="s">
        <v>3</v>
      </c>
      <c r="E19" s="43"/>
    </row>
    <row r="20" spans="1:5" ht="15" customHeight="1" x14ac:dyDescent="0.25">
      <c r="A20" s="1"/>
      <c r="B20" s="81" t="s">
        <v>21</v>
      </c>
      <c r="C20" s="10">
        <v>51496835.34166643</v>
      </c>
      <c r="D20" s="11" t="s">
        <v>3</v>
      </c>
      <c r="E20" s="1"/>
    </row>
    <row r="21" spans="1:5" ht="15" customHeight="1" x14ac:dyDescent="0.25">
      <c r="A21" s="1"/>
      <c r="B21" s="33" t="s">
        <v>12</v>
      </c>
      <c r="C21" s="28"/>
      <c r="D21" s="19"/>
      <c r="E21" s="1"/>
    </row>
    <row r="22" spans="1:5" ht="15" customHeight="1" x14ac:dyDescent="0.25">
      <c r="A22" s="1"/>
      <c r="B22" s="31" t="s">
        <v>12</v>
      </c>
      <c r="C22" s="10">
        <v>30468092.434090719</v>
      </c>
      <c r="D22" s="11" t="s">
        <v>3</v>
      </c>
      <c r="E22" s="1"/>
    </row>
    <row r="23" spans="1:5" ht="15" customHeight="1" x14ac:dyDescent="0.25">
      <c r="A23" s="1"/>
      <c r="B23" s="33" t="s">
        <v>42</v>
      </c>
      <c r="C23" s="28"/>
      <c r="D23" s="19"/>
      <c r="E23" s="1"/>
    </row>
    <row r="24" spans="1:5" ht="15" customHeight="1" x14ac:dyDescent="0.25">
      <c r="A24" s="1"/>
      <c r="B24" s="81" t="s">
        <v>42</v>
      </c>
      <c r="C24" s="10">
        <v>0</v>
      </c>
      <c r="D24" s="11" t="s">
        <v>3</v>
      </c>
      <c r="E24" s="1"/>
    </row>
    <row r="25" spans="1:5" x14ac:dyDescent="0.25">
      <c r="A25" s="1"/>
      <c r="B25" s="41" t="s">
        <v>41</v>
      </c>
      <c r="C25" s="39"/>
      <c r="D25" s="40"/>
      <c r="E25" s="1"/>
    </row>
    <row r="26" spans="1:5" ht="15" customHeight="1" x14ac:dyDescent="0.25">
      <c r="A26" s="1"/>
      <c r="B26" s="64" t="s">
        <v>89</v>
      </c>
      <c r="C26" s="38">
        <v>0</v>
      </c>
      <c r="D26" s="8" t="s">
        <v>3</v>
      </c>
      <c r="E26" s="1"/>
    </row>
    <row r="27" spans="1:5" ht="15" customHeight="1" x14ac:dyDescent="0.25">
      <c r="A27" s="1"/>
      <c r="B27" s="64" t="s">
        <v>38</v>
      </c>
      <c r="C27" s="38">
        <v>0</v>
      </c>
      <c r="D27" s="8" t="s">
        <v>3</v>
      </c>
      <c r="E27" s="1"/>
    </row>
    <row r="28" spans="1:5" ht="15" customHeight="1" x14ac:dyDescent="0.25">
      <c r="A28" s="1"/>
      <c r="B28" s="64" t="s">
        <v>92</v>
      </c>
      <c r="C28" s="38">
        <v>0</v>
      </c>
      <c r="D28" s="8" t="s">
        <v>3</v>
      </c>
      <c r="E28" s="1"/>
    </row>
    <row r="29" spans="1:5" ht="15" customHeight="1" x14ac:dyDescent="0.25">
      <c r="A29" s="1"/>
      <c r="B29" s="64" t="s">
        <v>93</v>
      </c>
      <c r="C29" s="38">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0</v>
      </c>
      <c r="D32" s="11" t="s">
        <v>3</v>
      </c>
      <c r="E32" s="1"/>
    </row>
    <row r="33" spans="1:5" x14ac:dyDescent="0.25">
      <c r="A33" s="1"/>
      <c r="B33" s="33" t="s">
        <v>128</v>
      </c>
      <c r="C33" s="28"/>
      <c r="D33" s="19"/>
      <c r="E33" s="1"/>
    </row>
    <row r="34" spans="1:5" ht="15.4" customHeight="1" x14ac:dyDescent="0.25">
      <c r="A34" s="1"/>
      <c r="B34" s="31" t="s">
        <v>128</v>
      </c>
      <c r="C34" s="10">
        <v>-39274</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81925653.775757149</v>
      </c>
      <c r="D37" s="30" t="s">
        <v>3</v>
      </c>
      <c r="E37" s="1"/>
    </row>
    <row r="38" spans="1:5" ht="30" customHeight="1" x14ac:dyDescent="0.25">
      <c r="A38" s="1"/>
      <c r="B38" s="107" t="s">
        <v>223</v>
      </c>
      <c r="C38" s="107"/>
      <c r="D38" s="107"/>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AYQbtKLIWR9xpX3q/dBRCXO+bNizxUVguQTKsdKibGMfYFEL+5ttsFTZSGT6LYTrK1GnpEPpvjRjc0oqwDA1Nw==" saltValue="9g99eCUs2oGDfqdxvKi4sQ=="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6" t="s">
        <v>56</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4"/>
      <c r="C6" s="74"/>
      <c r="D6" s="74"/>
      <c r="E6" s="1"/>
    </row>
    <row r="7" spans="1:5" x14ac:dyDescent="0.25">
      <c r="A7" s="1"/>
      <c r="B7" s="1"/>
      <c r="C7" s="1"/>
      <c r="D7" s="1"/>
      <c r="E7" s="1"/>
    </row>
    <row r="8" spans="1:5" x14ac:dyDescent="0.25">
      <c r="A8" s="1"/>
      <c r="B8" s="108" t="s">
        <v>123</v>
      </c>
      <c r="C8" s="109"/>
      <c r="D8" s="110"/>
      <c r="E8" s="1"/>
    </row>
    <row r="9" spans="1:5" x14ac:dyDescent="0.25">
      <c r="A9" s="1"/>
      <c r="B9" s="65" t="s">
        <v>88</v>
      </c>
      <c r="C9" s="23">
        <v>11912887.855890533</v>
      </c>
      <c r="D9" s="14" t="s">
        <v>3</v>
      </c>
      <c r="E9" s="1"/>
    </row>
    <row r="10" spans="1:5" x14ac:dyDescent="0.25">
      <c r="A10" s="1"/>
      <c r="B10" s="65" t="s">
        <v>125</v>
      </c>
      <c r="C10" s="82">
        <f>('Fane 3. Omkostninger i ØR2024'!C10+'Fane 3. Omkostninger i ØR2024'!C12+'Fane 3. Omkostninger i ØR2024'!C14)*(1+'Fane 15. Nøgletal'!C9)</f>
        <v>0</v>
      </c>
      <c r="D10" s="14" t="s">
        <v>3</v>
      </c>
      <c r="E10" s="1"/>
    </row>
    <row r="11" spans="1:5" x14ac:dyDescent="0.25">
      <c r="A11" s="1"/>
      <c r="B11" s="65" t="s">
        <v>131</v>
      </c>
      <c r="C11" s="23">
        <f>C9*'Fane 15. Nøgletal'!C21+C10*'Fane 15. Nøgletal'!C21</f>
        <v>238257.75711781066</v>
      </c>
      <c r="D11" s="14" t="s">
        <v>3</v>
      </c>
      <c r="E11" s="1"/>
    </row>
    <row r="12" spans="1:5" x14ac:dyDescent="0.25">
      <c r="A12" s="1"/>
      <c r="B12" s="33"/>
      <c r="C12" s="28"/>
      <c r="D12" s="19"/>
      <c r="E12" s="1"/>
    </row>
    <row r="13" spans="1:5" x14ac:dyDescent="0.25">
      <c r="A13" s="1"/>
      <c r="B13" s="1"/>
      <c r="C13" s="1"/>
      <c r="D13" s="1"/>
      <c r="E13" s="1"/>
    </row>
    <row r="14" spans="1:5" x14ac:dyDescent="0.25">
      <c r="A14" s="1"/>
      <c r="B14" s="108" t="s">
        <v>124</v>
      </c>
      <c r="C14" s="109"/>
      <c r="D14" s="110"/>
      <c r="E14" s="1"/>
    </row>
    <row r="15" spans="1:5" x14ac:dyDescent="0.25">
      <c r="A15" s="1"/>
      <c r="B15" s="65" t="s">
        <v>133</v>
      </c>
      <c r="C15" s="23">
        <f>(C9+C10-C11)*(1+'Fane 15. Nøgletal'!C9)</f>
        <v>12617940.210753558</v>
      </c>
      <c r="D15" s="14" t="s">
        <v>3</v>
      </c>
      <c r="E15" s="1"/>
    </row>
    <row r="16" spans="1:5" x14ac:dyDescent="0.25">
      <c r="A16" s="1"/>
      <c r="B16" s="65" t="s">
        <v>184</v>
      </c>
      <c r="C16" s="82">
        <f>('Fane 2.1. Økonomisk ramme 2025'!C10+'Fane 2.1. Økonomisk ramme 2025'!C12+'Fane 2.1. Økonomisk ramme 2025'!C14)*(1+'Fane 15. Nøgletal'!C10)</f>
        <v>0</v>
      </c>
      <c r="D16" s="14" t="s">
        <v>3</v>
      </c>
      <c r="E16" s="1"/>
    </row>
    <row r="17" spans="1:5" x14ac:dyDescent="0.25">
      <c r="A17" s="1"/>
      <c r="B17" s="65" t="s">
        <v>132</v>
      </c>
      <c r="C17" s="23">
        <f>C15*'Fane 15. Nøgletal'!C21+C16*'Fane 15. Nøgletal'!C21</f>
        <v>252358.80421507117</v>
      </c>
      <c r="D17" s="14" t="s">
        <v>3</v>
      </c>
      <c r="E17" s="1"/>
    </row>
    <row r="18" spans="1:5" x14ac:dyDescent="0.25">
      <c r="A18" s="1"/>
      <c r="B18" s="33"/>
      <c r="C18" s="28"/>
      <c r="D18" s="19"/>
      <c r="E18" s="1"/>
    </row>
    <row r="19" spans="1:5" x14ac:dyDescent="0.25">
      <c r="A19" s="1"/>
      <c r="B19" s="1"/>
      <c r="C19" s="63"/>
      <c r="D19" s="1"/>
      <c r="E19" s="1"/>
    </row>
    <row r="20" spans="1:5" x14ac:dyDescent="0.25">
      <c r="A20" s="1"/>
      <c r="B20" s="108" t="s">
        <v>145</v>
      </c>
      <c r="C20" s="109"/>
      <c r="D20" s="110"/>
      <c r="E20" s="1"/>
    </row>
    <row r="21" spans="1:5" x14ac:dyDescent="0.25">
      <c r="A21" s="1"/>
      <c r="B21" s="65" t="s">
        <v>189</v>
      </c>
      <c r="C21" s="23">
        <f>(C15+C16-C17)*(1+'Fane 15. Nøgletal'!C10)</f>
        <v>13185419.453791989</v>
      </c>
      <c r="D21" s="14" t="s">
        <v>3</v>
      </c>
      <c r="E21" s="1"/>
    </row>
    <row r="22" spans="1:5" x14ac:dyDescent="0.25">
      <c r="A22" s="1"/>
      <c r="B22" s="65" t="s">
        <v>196</v>
      </c>
      <c r="C22" s="23">
        <f>C21*'Fane 15. Nøgletal'!C21</f>
        <v>263708.38907583978</v>
      </c>
      <c r="D22" s="14" t="s">
        <v>3</v>
      </c>
      <c r="E22" s="1"/>
    </row>
    <row r="23" spans="1:5" x14ac:dyDescent="0.25">
      <c r="A23" s="1"/>
      <c r="B23" s="33"/>
      <c r="C23" s="28"/>
      <c r="D23" s="19"/>
      <c r="E23" s="1"/>
    </row>
    <row r="24" spans="1:5" x14ac:dyDescent="0.25">
      <c r="A24" s="1"/>
      <c r="B24" s="1"/>
      <c r="C24" s="1"/>
      <c r="D24" s="1"/>
      <c r="E24" s="1"/>
    </row>
    <row r="25" spans="1:5" x14ac:dyDescent="0.25">
      <c r="A25" s="1"/>
      <c r="B25" s="108" t="s">
        <v>187</v>
      </c>
      <c r="C25" s="109"/>
      <c r="D25" s="110"/>
      <c r="E25" s="1"/>
    </row>
    <row r="26" spans="1:5" x14ac:dyDescent="0.25">
      <c r="A26" s="1"/>
      <c r="B26" s="65" t="s">
        <v>190</v>
      </c>
      <c r="C26" s="23">
        <f>(C21-C22)*(1+'Fane 15. Nøgletal'!C10)</f>
        <v>13778420.508306829</v>
      </c>
      <c r="D26" s="14" t="s">
        <v>3</v>
      </c>
      <c r="E26" s="1"/>
    </row>
    <row r="27" spans="1:5" x14ac:dyDescent="0.25">
      <c r="A27" s="1"/>
      <c r="B27" s="65" t="s">
        <v>194</v>
      </c>
      <c r="C27" s="23">
        <f>C26*'Fane 15. Nøgletal'!C21</f>
        <v>275568.41016613657</v>
      </c>
      <c r="D27" s="14" t="s">
        <v>3</v>
      </c>
      <c r="E27" s="1"/>
    </row>
    <row r="28" spans="1:5" x14ac:dyDescent="0.25">
      <c r="A28" s="1"/>
      <c r="B28" s="33"/>
      <c r="C28" s="28"/>
      <c r="D28" s="19"/>
      <c r="E28" s="1"/>
    </row>
    <row r="29" spans="1:5" x14ac:dyDescent="0.25">
      <c r="A29" s="1"/>
      <c r="B29" s="1"/>
      <c r="C29" s="1"/>
      <c r="D29" s="1"/>
      <c r="E29" s="1"/>
    </row>
    <row r="30" spans="1:5" x14ac:dyDescent="0.25">
      <c r="A30" s="1"/>
      <c r="B30" s="108" t="s">
        <v>188</v>
      </c>
      <c r="C30" s="109"/>
      <c r="D30" s="110"/>
      <c r="E30" s="1"/>
    </row>
    <row r="31" spans="1:5" x14ac:dyDescent="0.25">
      <c r="A31" s="1"/>
      <c r="B31" s="65" t="s">
        <v>191</v>
      </c>
      <c r="C31" s="23">
        <f>(C26-C27)*(1+'Fane 15. Nøgletal'!C10)</f>
        <v>14398091.192247421</v>
      </c>
      <c r="D31" s="14" t="s">
        <v>3</v>
      </c>
      <c r="E31" s="1"/>
    </row>
    <row r="32" spans="1:5" x14ac:dyDescent="0.25">
      <c r="A32" s="1"/>
      <c r="B32" s="65" t="s">
        <v>195</v>
      </c>
      <c r="C32" s="23">
        <f>C31*'Fane 15. Nøgletal'!C21</f>
        <v>287961.82384494843</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EjZCmK8YE9hC7vcod235+HrfLfRezw15paM+9napI1FW5t8i5mi2+y3YuNWT3kFna7W/IKPOWf1GL5c6ufD++g==" saltValue="xHD3uMTRYJn3eymJj8ViRA=="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35">
      <c r="A6" s="1"/>
      <c r="B6" s="69"/>
      <c r="C6" s="69"/>
      <c r="D6" s="69"/>
      <c r="E6" s="1"/>
    </row>
    <row r="7" spans="1:5" x14ac:dyDescent="0.25">
      <c r="A7" s="1"/>
      <c r="B7" s="1"/>
      <c r="C7" s="1"/>
      <c r="D7" s="1"/>
      <c r="E7" s="1"/>
    </row>
    <row r="8" spans="1:5" x14ac:dyDescent="0.25">
      <c r="A8" s="1"/>
      <c r="B8" s="108" t="s">
        <v>147</v>
      </c>
      <c r="C8" s="109"/>
      <c r="D8" s="110"/>
      <c r="E8" s="1"/>
    </row>
    <row r="9" spans="1:5" x14ac:dyDescent="0.25">
      <c r="A9" s="1"/>
      <c r="B9" s="65" t="s">
        <v>134</v>
      </c>
      <c r="C9" s="23">
        <v>41051356.187943019</v>
      </c>
      <c r="D9" s="14" t="s">
        <v>3</v>
      </c>
      <c r="E9" s="1"/>
    </row>
    <row r="10" spans="1:5" x14ac:dyDescent="0.25">
      <c r="A10" s="1"/>
      <c r="B10" s="65" t="s">
        <v>126</v>
      </c>
      <c r="C10" s="82">
        <f>('Fane 3. Omkostninger i ØR2024'!C11+'Fane 3. Omkostninger i ØR2024'!C13+'Fane 3. Omkostninger i ØR2024'!C15)*(1+'Fane 15. Nøgletal'!C9)</f>
        <v>0</v>
      </c>
      <c r="D10" s="14" t="s">
        <v>3</v>
      </c>
      <c r="E10" s="1"/>
    </row>
    <row r="11" spans="1:5" x14ac:dyDescent="0.25">
      <c r="A11" s="1"/>
      <c r="B11" s="65" t="s">
        <v>135</v>
      </c>
      <c r="C11" s="82">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8" t="s">
        <v>146</v>
      </c>
      <c r="C14" s="109"/>
      <c r="D14" s="110"/>
      <c r="E14" s="1"/>
    </row>
    <row r="15" spans="1:5" x14ac:dyDescent="0.25">
      <c r="A15" s="1"/>
      <c r="B15" s="65" t="s">
        <v>136</v>
      </c>
      <c r="C15" s="23">
        <f>(C9+C10-C11)*(1+'Fane 15. Nøgletal'!C9)</f>
        <v>44368305.767928816</v>
      </c>
      <c r="D15" s="14" t="s">
        <v>3</v>
      </c>
      <c r="E15" s="1"/>
    </row>
    <row r="16" spans="1:5" x14ac:dyDescent="0.25">
      <c r="A16" s="1"/>
      <c r="B16" s="65" t="s">
        <v>185</v>
      </c>
      <c r="C16" s="82">
        <f>('Fane 2.1. Økonomisk ramme 2025'!C11+'Fane 2.1. Økonomisk ramme 2025'!C13+'Fane 2.1. Økonomisk ramme 2025'!C15)*(1+'Fane 15. Nøgletal'!C10)</f>
        <v>0</v>
      </c>
      <c r="D16" s="14" t="s">
        <v>3</v>
      </c>
      <c r="E16" s="1"/>
    </row>
    <row r="17" spans="1:5" x14ac:dyDescent="0.25">
      <c r="A17" s="1"/>
      <c r="B17" s="65" t="s">
        <v>137</v>
      </c>
      <c r="C17" s="82">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8" t="s">
        <v>82</v>
      </c>
      <c r="C20" s="109"/>
      <c r="D20" s="110"/>
      <c r="E20" s="1"/>
    </row>
    <row r="21" spans="1:5" x14ac:dyDescent="0.25">
      <c r="A21" s="1"/>
      <c r="B21" s="65" t="s">
        <v>192</v>
      </c>
      <c r="C21" s="23">
        <f>(C15+C16-C17)*(1+'Fane 15. Nøgletal'!C10)</f>
        <v>47309924.440342501</v>
      </c>
      <c r="D21" s="14" t="s">
        <v>3</v>
      </c>
      <c r="E21" s="1"/>
    </row>
    <row r="22" spans="1:5" x14ac:dyDescent="0.25">
      <c r="A22" s="1"/>
      <c r="B22" s="65" t="s">
        <v>197</v>
      </c>
      <c r="C22" s="82">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8" t="s">
        <v>138</v>
      </c>
      <c r="C25" s="109"/>
      <c r="D25" s="110"/>
      <c r="E25" s="1"/>
    </row>
    <row r="26" spans="1:5" x14ac:dyDescent="0.25">
      <c r="A26" s="1"/>
      <c r="B26" s="65" t="s">
        <v>193</v>
      </c>
      <c r="C26" s="23">
        <f>(C21-C22)*(1+'Fane 15. Nøgletal'!C10)</f>
        <v>50446572.430737212</v>
      </c>
      <c r="D26" s="14" t="s">
        <v>3</v>
      </c>
      <c r="E26" s="1"/>
    </row>
    <row r="27" spans="1:5" x14ac:dyDescent="0.25">
      <c r="A27" s="1"/>
      <c r="B27" s="65" t="s">
        <v>198</v>
      </c>
      <c r="C27" s="82">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8" t="s">
        <v>163</v>
      </c>
      <c r="C30" s="109"/>
      <c r="D30" s="110"/>
      <c r="E30" s="1"/>
    </row>
    <row r="31" spans="1:5" x14ac:dyDescent="0.25">
      <c r="A31" s="1"/>
      <c r="B31" s="65" t="s">
        <v>200</v>
      </c>
      <c r="C31" s="23">
        <f>(C26-C27)*(1+'Fane 15. Nøgletal'!C10)</f>
        <v>53791180.182895094</v>
      </c>
      <c r="D31" s="14" t="s">
        <v>3</v>
      </c>
      <c r="E31" s="1"/>
    </row>
    <row r="32" spans="1:5" x14ac:dyDescent="0.25">
      <c r="A32" s="1"/>
      <c r="B32" s="65" t="s">
        <v>199</v>
      </c>
      <c r="C32" s="82">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Bj4NmcgEMPv771MjQez3b0hyNYpSj0IaRgof/DF04c0z8zOUpHzmSQF/A1Rh39MB9uAbe8ZQNGwKsO4HnLgOIg==" saltValue="g3odE2/wHkTliXIcxQMcuA=="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4" t="s">
        <v>44</v>
      </c>
      <c r="C3" s="104"/>
      <c r="D3" s="1"/>
    </row>
    <row r="4" spans="1:4" ht="15" customHeight="1" x14ac:dyDescent="0.25">
      <c r="A4" s="1"/>
      <c r="B4" s="104"/>
      <c r="C4" s="10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8" t="s">
        <v>10</v>
      </c>
      <c r="C8" s="110"/>
      <c r="D8" s="1"/>
    </row>
    <row r="9" spans="1:4" x14ac:dyDescent="0.25">
      <c r="A9" s="1"/>
      <c r="B9" s="65" t="s">
        <v>164</v>
      </c>
      <c r="C9" s="22">
        <v>0</v>
      </c>
      <c r="D9" s="1"/>
    </row>
    <row r="10" spans="1:4" x14ac:dyDescent="0.25">
      <c r="A10" s="1"/>
      <c r="B10" s="33"/>
      <c r="C10" s="19"/>
      <c r="D10" s="1"/>
    </row>
    <row r="11" spans="1:4" x14ac:dyDescent="0.25">
      <c r="A11" s="1"/>
      <c r="B11" s="112" t="s">
        <v>218</v>
      </c>
      <c r="C11" s="113"/>
      <c r="D11" s="1"/>
    </row>
    <row r="12" spans="1:4" x14ac:dyDescent="0.25">
      <c r="A12" s="1"/>
      <c r="B12" s="114"/>
      <c r="C12" s="11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8fpgdNdBwZL4s/7WMhi/EgNrnJaGlR43aT+oa068vy9AF3BpCjUq0cE33/Pe/RvGct+buuIuuCt77+si4afPnA==" saltValue="0Q3JmERAPrtQ3JsrA/ebUQ=="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2024-05-06T07:45:39Z</cp:lastPrinted>
  <dcterms:created xsi:type="dcterms:W3CDTF">2016-06-02T08:51:18Z</dcterms:created>
  <dcterms:modified xsi:type="dcterms:W3CDTF">2024-08-14T11:36:57Z</dcterms:modified>
</cp:coreProperties>
</file>