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Medfinansiering" sheetId="29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1" i="12" l="1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4" i="12" l="1"/>
  <c r="B16" i="12" s="1"/>
</calcChain>
</file>

<file path=xl/sharedStrings.xml><?xml version="1.0" encoding="utf-8"?>
<sst xmlns="http://schemas.openxmlformats.org/spreadsheetml/2006/main" count="106" uniqueCount="75">
  <si>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</si>
  <si>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</si>
  <si>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</si>
  <si>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</si>
  <si>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</si>
  <si>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</si>
  <si>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</si>
  <si>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</si>
  <si>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</si>
  <si>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</si>
  <si>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</si>
  <si>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</si>
  <si>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</si>
  <si>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</si>
  <si>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</si>
  <si>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</si>
  <si>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</si>
  <si>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</si>
  <si>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</si>
  <si>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</si>
  <si>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</si>
  <si>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</si>
  <si>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</si>
  <si>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</si>
  <si>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</si>
  <si>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</si>
  <si>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</si>
  <si>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</si>
  <si>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</si>
  <si>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</si>
  <si>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</si>
  <si>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</si>
  <si>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</si>
  <si>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</si>
  <si>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</si>
  <si>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</si>
  <si>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</si>
  <si>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</si>
  <si>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</si>
  <si>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</si>
  <si>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</si>
  <si>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</si>
  <si>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</si>
  <si>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</si>
  <si>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</si>
  <si>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</si>
  <si>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</si>
  <si>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</si>
  <si>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</si>
  <si>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</si>
  <si>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</si>
  <si>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</si>
  <si>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</si>
  <si>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</si>
  <si>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</si>
  <si>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</si>
  <si>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</si>
  <si>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</si>
  <si>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</si>
  <si>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</si>
  <si>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</si>
  <si>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</si>
  <si>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</si>
  <si>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</si>
  <si>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</si>
  <si>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</si>
  <si>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</si>
  <si>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</si>
  <si>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</si>
  <si>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</si>
  <si>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</si>
  <si>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Hammerum Å/Kløvervej</t>
  </si>
  <si>
    <t>Knudmoden/Miljøvej</t>
  </si>
  <si>
    <t>Lillelund Engpark</t>
  </si>
  <si>
    <t>Herningsholm Å/Gullestrup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</si>
</sst>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  <numFmt numFmtId="175" formatCode="_(* #,##0_);_(* \(#,##0\);_(* &quot;-&quot;??_);_(@_)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75" fontId="0" fillId="0" borderId="0" xfId="27368" applyNumberFormat="1" applyFont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18949602.727903999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148982.12</v>
      </c>
      <c r="C3" t="s">
        <v>10</v>
      </c>
    </row>
    <row r="4" spans="1:3" s="25" customFormat="1" x14ac:dyDescent="0.25">
      <c r="A4" s="3" t="s">
        <v>11</v>
      </c>
      <c r="B4" s="45">
        <f>SUM(B2:B3)</f>
        <v>19098584.847904</v>
      </c>
      <c r="C4" s="54" t="s">
        <v>10</v>
      </c>
    </row>
    <row r="5" spans="1:3" x14ac:dyDescent="0.25">
      <c r="A5" s="44" t="s">
        <v>0</v>
      </c>
      <c r="B5" s="35">
        <f>Investeringer!E3</f>
        <v>79876278.700013667</v>
      </c>
      <c r="C5" s="22" t="s">
        <v>10</v>
      </c>
    </row>
    <row r="6" spans="1:3" x14ac:dyDescent="0.25">
      <c r="A6" s="4" t="s">
        <v>1</v>
      </c>
      <c r="B6" s="32">
        <f>Investeringer!F3</f>
        <v>6075300.8257825328</v>
      </c>
      <c r="C6" t="s">
        <v>10</v>
      </c>
    </row>
    <row r="7" spans="1:3" x14ac:dyDescent="0.25">
      <c r="A7" s="4" t="s">
        <v>2</v>
      </c>
      <c r="B7" s="32">
        <f>Investeringer!G3</f>
        <v>1168333.3333333335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1751683.45</v>
      </c>
      <c r="C8" t="s">
        <v>10</v>
      </c>
    </row>
    <row r="9" spans="1:3" s="21" customFormat="1" x14ac:dyDescent="0.25">
      <c r="A9" s="3" t="s">
        <v>44</v>
      </c>
      <c r="B9" s="45">
        <f>SUM(B5:B8)</f>
        <v>88871596.309129536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45326234.369999997</v>
      </c>
      <c r="C10" t="s">
        <v>10</v>
      </c>
    </row>
    <row r="11" spans="1:3" s="21" customFormat="1" x14ac:dyDescent="0.25">
      <c r="A11" s="4" t="s">
        <v>46</v>
      </c>
      <c r="B11" s="32">
        <f>SUM(Medfinansiering!B:B)</f>
        <v>2064777</v>
      </c>
      <c r="C11" s="21" t="s">
        <v>10</v>
      </c>
    </row>
    <row r="12" spans="1:3" s="21" customFormat="1" x14ac:dyDescent="0.25">
      <c r="A12" s="3" t="s">
        <v>68</v>
      </c>
      <c r="B12" s="45">
        <f>SUM(B10:B11)</f>
        <v>47391011.369999997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57</v>
      </c>
      <c r="B14" s="34">
        <f>SUM(B4,B9,B12)</f>
        <v>155361192.52703354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49</v>
      </c>
      <c r="B16" s="34">
        <f>B14*Pristalsregulering!C8*Pristalsregulering!C9</f>
        <v>156736409.40937275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58</v>
      </c>
      <c r="D1" s="51" t="s">
        <v>59</v>
      </c>
      <c r="E1" s="51" t="s">
        <v>50</v>
      </c>
      <c r="F1" s="49" t="s">
        <v>60</v>
      </c>
      <c r="G1" s="49" t="s">
        <v>69</v>
      </c>
      <c r="H1" s="49" t="s">
        <v>61</v>
      </c>
      <c r="I1" s="49" t="s">
        <v>45</v>
      </c>
      <c r="J1" s="11" t="s">
        <v>62</v>
      </c>
      <c r="K1" s="11" t="s">
        <v>63</v>
      </c>
    </row>
    <row r="2" spans="1:11" s="22" customFormat="1" ht="15.75" thickTop="1" x14ac:dyDescent="0.25">
      <c r="A2" s="27">
        <v>2015</v>
      </c>
      <c r="B2" s="46">
        <v>18687979</v>
      </c>
      <c r="C2" s="46">
        <v>0</v>
      </c>
      <c r="D2" s="46">
        <f>B2+C2</f>
        <v>18687979</v>
      </c>
      <c r="E2" s="47">
        <f>D2</f>
        <v>18687979</v>
      </c>
      <c r="F2" s="46">
        <v>21456179.460611384</v>
      </c>
      <c r="G2" s="46">
        <v>703120</v>
      </c>
      <c r="H2" s="46">
        <f>F2-G2</f>
        <v>20753059.460611384</v>
      </c>
      <c r="I2" s="46">
        <f>AVERAGEIF(E2:E4,"&lt;&gt;0")</f>
        <v>18949602.727903999</v>
      </c>
      <c r="J2" s="46">
        <v>17442819.400090255</v>
      </c>
      <c r="K2" s="36">
        <f>IF(H2&gt;I2,IF(I2&gt;J2,I2,J2),H2)</f>
        <v>18949602.727903999</v>
      </c>
    </row>
    <row r="3" spans="1:11" s="22" customFormat="1" x14ac:dyDescent="0.25">
      <c r="A3" s="27">
        <v>2014</v>
      </c>
      <c r="B3" s="46">
        <v>19195869.760000002</v>
      </c>
      <c r="C3" s="46"/>
      <c r="D3" s="46">
        <f t="shared" ref="D3:D4" si="0">B3+C3</f>
        <v>19195869.760000002</v>
      </c>
      <c r="E3" s="47">
        <f>D3*Pristalsregulering!C7</f>
        <v>19211226.455807999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5" t="s">
        <v>21</v>
      </c>
      <c r="C1" s="66"/>
      <c r="D1" s="66"/>
      <c r="E1" s="67" t="s">
        <v>51</v>
      </c>
      <c r="F1" s="68"/>
      <c r="G1" s="69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14000</v>
      </c>
      <c r="C3" s="39">
        <v>103520</v>
      </c>
      <c r="D3" s="39">
        <v>0</v>
      </c>
      <c r="E3" s="38">
        <f>B3</f>
        <v>14000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148982.12</v>
      </c>
    </row>
    <row r="4" spans="1:8" x14ac:dyDescent="0.25">
      <c r="A4" s="30">
        <v>2014</v>
      </c>
      <c r="B4" s="38">
        <v>23500</v>
      </c>
      <c r="C4" s="39">
        <v>156800</v>
      </c>
      <c r="D4" s="39">
        <v>0</v>
      </c>
      <c r="E4" s="38">
        <f>B4*Pristalsregulering!$C$7</f>
        <v>23518.799999999999</v>
      </c>
      <c r="F4" s="39">
        <f>C4*Pristalsregulering!$C$7</f>
        <v>156925.43999999997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4"/>
      <c r="B1" s="68" t="s">
        <v>66</v>
      </c>
      <c r="C1" s="68"/>
      <c r="D1" s="69"/>
      <c r="E1" s="70" t="s">
        <v>67</v>
      </c>
      <c r="F1" s="70"/>
      <c r="G1" s="70"/>
    </row>
    <row r="2" spans="1:7" s="21" customFormat="1" ht="15.75" thickTop="1" x14ac:dyDescent="0.25">
      <c r="A2" s="62" t="s">
        <v>12</v>
      </c>
      <c r="B2" s="22" t="s">
        <v>64</v>
      </c>
      <c r="C2" s="22" t="s">
        <v>1</v>
      </c>
      <c r="D2" s="27" t="s">
        <v>65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3">
        <v>2015</v>
      </c>
      <c r="B3" s="73">
        <v>73368563.08555913</v>
      </c>
      <c r="C3" s="35">
        <v>5937556.7117649335</v>
      </c>
      <c r="D3" s="37">
        <v>1168333.3333333335</v>
      </c>
      <c r="E3" s="32">
        <f>B3*Pristalsregulering!C2*Pristalsregulering!C3*Pristalsregulering!C4*Pristalsregulering!C5*Pristalsregulering!C6*Pristalsregulering!C7</f>
        <v>79876278.700013667</v>
      </c>
      <c r="F3" s="32">
        <v>6075300.8257825328</v>
      </c>
      <c r="G3" s="32">
        <f>D3</f>
        <v>1168333.3333333335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61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5" t="s">
        <v>37</v>
      </c>
      <c r="C1" s="66"/>
      <c r="D1" s="66"/>
      <c r="E1" s="66"/>
      <c r="F1" s="67" t="s">
        <v>52</v>
      </c>
      <c r="G1" s="68"/>
      <c r="H1" s="68"/>
      <c r="I1" s="68"/>
      <c r="J1" s="71" t="s">
        <v>26</v>
      </c>
      <c r="K1" s="70"/>
      <c r="L1" s="72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70</v>
      </c>
      <c r="M2" s="6" t="s">
        <v>25</v>
      </c>
      <c r="N2" s="31"/>
    </row>
    <row r="3" spans="1:14" x14ac:dyDescent="0.25">
      <c r="A3" s="27">
        <v>2015</v>
      </c>
      <c r="B3" s="42">
        <v>245700</v>
      </c>
      <c r="C3" s="35">
        <v>1628833.45</v>
      </c>
      <c r="D3" s="35">
        <v>0</v>
      </c>
      <c r="E3" s="37">
        <v>0</v>
      </c>
      <c r="F3" s="35">
        <f>B3</f>
        <v>245700</v>
      </c>
      <c r="G3" s="35">
        <f>C3</f>
        <v>1628833.45</v>
      </c>
      <c r="H3" s="35">
        <f>D3</f>
        <v>0</v>
      </c>
      <c r="I3" s="37">
        <f>E3</f>
        <v>0</v>
      </c>
      <c r="J3" s="39">
        <f>AVERAGE(F3:F5)</f>
        <v>122850</v>
      </c>
      <c r="K3" s="39">
        <f>G3</f>
        <v>1628833.45</v>
      </c>
      <c r="L3" s="40">
        <f>AVERAGE(H3:H5)+AVERAGE(I3:I5)</f>
        <v>0</v>
      </c>
      <c r="M3" s="41">
        <f>SUM(J3:L3)</f>
        <v>1751683.45</v>
      </c>
      <c r="N3" s="22"/>
    </row>
    <row r="4" spans="1:14" x14ac:dyDescent="0.25">
      <c r="A4" s="27">
        <v>2014</v>
      </c>
      <c r="B4" s="42">
        <v>0</v>
      </c>
      <c r="C4" s="35">
        <v>1616184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1617476.9471999998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/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 t="str">
        <f>IF(E5="","",E5*Pristalsregulering!$C$7*Pristalsregulering!$C$6)</f>
        <v/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9" t="s">
        <v>27</v>
      </c>
      <c r="C1" s="59" t="s">
        <v>28</v>
      </c>
      <c r="D1" s="59" t="s">
        <v>29</v>
      </c>
      <c r="E1" s="59" t="s">
        <v>30</v>
      </c>
      <c r="F1" s="59" t="s">
        <v>31</v>
      </c>
      <c r="G1" s="59" t="s">
        <v>32</v>
      </c>
      <c r="H1" s="59" t="s">
        <v>33</v>
      </c>
      <c r="I1" s="59" t="s">
        <v>34</v>
      </c>
      <c r="J1" s="59" t="s">
        <v>35</v>
      </c>
      <c r="K1" s="59" t="s">
        <v>53</v>
      </c>
      <c r="L1" s="60" t="s">
        <v>36</v>
      </c>
      <c r="M1" s="14" t="s">
        <v>25</v>
      </c>
    </row>
    <row r="2" spans="1:13" ht="15.75" thickTop="1" x14ac:dyDescent="0.25">
      <c r="A2" s="30">
        <v>2015</v>
      </c>
      <c r="B2" s="39">
        <v>16261.37</v>
      </c>
      <c r="C2" s="39">
        <v>0</v>
      </c>
      <c r="D2" s="39">
        <v>361543</v>
      </c>
      <c r="E2" s="39">
        <v>41400279</v>
      </c>
      <c r="F2" s="39">
        <v>3548151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45326234.369999997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2" bestFit="1" customWidth="1"/>
    <col min="3" max="16384" width="9.140625" hidden="1"/>
  </cols>
  <sheetData>
    <row r="1" spans="1:2" x14ac:dyDescent="0.25">
      <c r="A1" s="55" t="s">
        <v>54</v>
      </c>
      <c r="B1" s="56" t="s">
        <v>55</v>
      </c>
    </row>
    <row r="2" spans="1:2" x14ac:dyDescent="0.25">
      <c r="A2" s="22" t="s">
        <v>71</v>
      </c>
      <c r="B2" s="32">
        <v>117415</v>
      </c>
    </row>
    <row r="3" spans="1:2" x14ac:dyDescent="0.25">
      <c r="A3" t="s">
        <v>72</v>
      </c>
      <c r="B3" s="32">
        <v>356968</v>
      </c>
    </row>
    <row r="4" spans="1:2" x14ac:dyDescent="0.25">
      <c r="A4" t="s">
        <v>73</v>
      </c>
      <c r="B4" s="32">
        <v>416220</v>
      </c>
    </row>
    <row r="5" spans="1:2" x14ac:dyDescent="0.25">
      <c r="A5" t="s">
        <v>74</v>
      </c>
      <c r="B5" s="32">
        <v>1174174</v>
      </c>
    </row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7" t="s">
        <v>56</v>
      </c>
      <c r="B2" s="58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2016-11-14T14:36:03Z</dcterms:modified>
</cp:coreProperties>
</file>