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4145" yWindow="180" windowWidth="14010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43" i="11" l="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G36" i="13" s="1"/>
  <c r="E24" i="2" s="1"/>
  <c r="G24" i="2" s="1"/>
  <c r="E27" i="13"/>
  <c r="E19" i="13"/>
  <c r="E15" i="13"/>
  <c r="G11" i="12"/>
  <c r="E17" i="2" s="1"/>
  <c r="G29" i="12"/>
  <c r="E20" i="2" s="1"/>
  <c r="G23" i="12"/>
  <c r="G17" i="12"/>
  <c r="E18" i="2" s="1"/>
  <c r="F11" i="11"/>
  <c r="F12" i="11"/>
  <c r="F13" i="11"/>
  <c r="F14" i="11"/>
  <c r="F44" i="11"/>
  <c r="F10" i="11"/>
  <c r="F45" i="11" s="1"/>
  <c r="G35" i="12" s="1"/>
  <c r="G13" i="10"/>
  <c r="E15" i="2" s="1"/>
  <c r="G15" i="2" s="1"/>
  <c r="G12" i="9"/>
  <c r="G14" i="9" s="1"/>
  <c r="G9" i="9"/>
  <c r="G11" i="9" s="1"/>
  <c r="G12" i="7"/>
  <c r="E9" i="2" s="1"/>
  <c r="E19" i="2"/>
  <c r="E10" i="2"/>
  <c r="E28" i="13" l="1"/>
  <c r="G28" i="13" s="1"/>
  <c r="G9" i="8"/>
  <c r="G36" i="12"/>
  <c r="E21" i="2" s="1"/>
  <c r="E22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<sst xmlns="http://schemas.openxmlformats.org/spreadsheetml/2006/main" count="278" uniqueCount="133">
  <si>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</si>
  <si>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</si>
  <si>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</si>
  <si>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</si>
  <si>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</si>
  <si>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</si>
  <si>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</si>
  <si>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</si>
  <si>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</si>
  <si>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</si>
  <si>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</si>
  <si>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</si>
  <si>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</si>
  <si>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</si>
  <si>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</si>
  <si>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</si>
  <si>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</si>
  <si>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</si>
  <si>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</si>
  <si>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</si>
  <si>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</si>
  <si>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</si>
  <si>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</si>
  <si>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</si>
  <si>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</si>
  <si>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</si>
  <si>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</si>
  <si>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</si>
  <si>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</si>
  <si>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</si>
  <si>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</si>
  <si>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</si>
  <si>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</si>
  <si>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</si>
  <si>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</si>
  <si>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</si>
  <si>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</si>
  <si>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</si>
  <si>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</si>
  <si>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</si>
  <si>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</si>
  <si>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</si>
  <si>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</si>
  <si>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</si>
  <si>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</si>
  <si>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</si>
  <si>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</si>
  <si>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</si>
  <si>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</si>
  <si>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</si>
  <si>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</si>
  <si>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</si>
  <si>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</si>
  <si>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</si>
  <si>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</si>
  <si>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</si>
  <si>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</si>
  <si>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</si>
  <si>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</si>
  <si>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</si>
  <si>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</si>
  <si>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</si>
  <si>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</si>
  <si>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</si>
  <si>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</si>
  <si>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</si>
  <si>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</si>
  <si>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</si>
  <si>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</si>
  <si>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</si>
  <si>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</si>
  <si>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</si>
  <si>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</si>
  <si>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</si>
  <si>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</si>
  <si>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</si>
  <si>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</si>
  <si>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</si>
  <si>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</si>
  <si>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</si>
  <si>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</si>
  <si>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</si>
  <si>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</si>
  <si>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</si>
  <si>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</si>
  <si>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</si>
  <si>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</si>
  <si>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</si>
  <si>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</si>
  <si>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</si>
  <si>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</si>
  <si>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</si>
  <si>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</si>
  <si>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</si>
  <si>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</si>
  <si>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</si>
  <si>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</si>
  <si>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</si>
  <si>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</si>
  <si>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</si>
  <si>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</si>
  <si>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</si>
  <si>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</si>
  <si>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</si>
  <si>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</si>
  <si>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</si>
  <si>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</si>
  <si>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</si>
  <si>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</si>
  <si>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</si>
  <si>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Administrationbygninger</t>
  </si>
  <si>
    <t>Arbejdsplads</t>
  </si>
  <si>
    <t>Brønde</t>
  </si>
  <si>
    <t>Installationer "mekaniske riste og SRO" Miljøklasse A. (7-20 m2) - Mek/EL</t>
  </si>
  <si>
    <t>Installationer "mekaniske riste og SRO" Miljøklasse A. (7-20 m2) - SRO</t>
  </si>
  <si>
    <t>Jordbassin Klasse A</t>
  </si>
  <si>
    <t>Ledningsnet &gt; Ø 1600 mm (rørbassiner og transportledninger)</t>
  </si>
  <si>
    <t xml:space="preserve">Ledningsnet ≤ Ø 200 mm </t>
  </si>
  <si>
    <t>Pumpestationer i brønde (&lt; 6,25 m2), Konstruktioner</t>
  </si>
  <si>
    <t>Pumpestationer i brønde (&lt; 6,25 m2), Mek/EL</t>
  </si>
  <si>
    <t>Pumpestationer i brønde (&lt; 6,25 m2), SRO</t>
  </si>
  <si>
    <t>Pumpestationer i underjordiske bygværker (&lt;50 m2), Mek/El</t>
  </si>
  <si>
    <t>Pumpestationer i underjordiske bygværker (&lt;50 m2), SRO</t>
  </si>
  <si>
    <t>Strømpeforing ≤ Ø 200 mm</t>
  </si>
  <si>
    <t>Strømpeforing Ø 500 mm &lt; Ledningsnet ≤ Ø 800 mm</t>
  </si>
  <si>
    <t>Ø 1200 mm &lt; Ledningsnet ≤ Ø 1600 mm</t>
  </si>
  <si>
    <t xml:space="preserve">Ø 200 mm &lt; Ledningsnet ≤ Ø 500 mm </t>
  </si>
  <si>
    <t>Ø 500 mm &lt; Ledningsnet ≤ Ø 800 mm</t>
  </si>
  <si>
    <t>Ø 800 mm &lt; Ledningsnet ≤ Ø 1000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</si>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</sst>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109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>
      <selection activeCell="E15" sqref="E15"/>
    </sheetView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710937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132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108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9" t="s">
        <v>28</v>
      </c>
      <c r="C9" s="80"/>
      <c r="D9" s="81"/>
      <c r="E9" s="27">
        <f>'Fane 3. Grundlag'!G12</f>
        <v>156736409.28098428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96</v>
      </c>
      <c r="C10" s="83"/>
      <c r="D10" s="84"/>
      <c r="E10" s="31">
        <f>'Fane 3. Grundlag'!G11</f>
        <v>47810504.280984275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454100.26976800128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1201243.0224000001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38</v>
      </c>
      <c r="C13" s="90"/>
      <c r="D13" s="91"/>
      <c r="E13" s="37">
        <f>$E$9-$E$11-$E$12</f>
        <v>155081065.98881629</v>
      </c>
      <c r="F13" s="38" t="s">
        <v>4</v>
      </c>
      <c r="G13" s="37">
        <f>E13</f>
        <v>155081065.98881629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5" t="s">
        <v>107</v>
      </c>
      <c r="C15" s="86"/>
      <c r="D15" s="87"/>
      <c r="E15" s="37">
        <f>'Fane 6. Hist. over el. underdæk'!G13</f>
        <v>-4876505.25</v>
      </c>
      <c r="F15" s="38" t="s">
        <v>4</v>
      </c>
      <c r="G15" s="37">
        <f>E15</f>
        <v>-4876505.25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9" t="s">
        <v>32</v>
      </c>
      <c r="C17" s="80"/>
      <c r="D17" s="81"/>
      <c r="E17" s="31">
        <f>'Fane 8. Korrektion af PL2015'!G11</f>
        <v>8404854.3699999973</v>
      </c>
      <c r="F17" s="28" t="s">
        <v>4</v>
      </c>
      <c r="G17" s="39"/>
      <c r="H17" s="30"/>
      <c r="I17" s="20"/>
    </row>
    <row r="18" spans="1:9" x14ac:dyDescent="0.25">
      <c r="A18" s="20"/>
      <c r="B18" s="79" t="s">
        <v>33</v>
      </c>
      <c r="C18" s="80"/>
      <c r="D18" s="81"/>
      <c r="E18" s="31">
        <f>'Fane 8. Korrektion af PL2015'!G17</f>
        <v>37912.010000000009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9" t="s">
        <v>97</v>
      </c>
      <c r="C19" s="80"/>
      <c r="D19" s="81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9" t="s">
        <v>34</v>
      </c>
      <c r="C20" s="80"/>
      <c r="D20" s="81"/>
      <c r="E20" s="31">
        <f>'Fane 8. Korrektion af PL2015'!G29</f>
        <v>-1783942.5899999999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9" t="s">
        <v>35</v>
      </c>
      <c r="C21" s="80"/>
      <c r="D21" s="81"/>
      <c r="E21" s="31">
        <f>'Fane 8. Korrektion af PL2015'!G36</f>
        <v>1382716.0134000001</v>
      </c>
      <c r="F21" s="28" t="s">
        <v>4</v>
      </c>
      <c r="G21" s="35"/>
      <c r="H21" s="36"/>
      <c r="I21" s="20"/>
    </row>
    <row r="22" spans="1:9" x14ac:dyDescent="0.25">
      <c r="A22" s="20"/>
      <c r="B22" s="85" t="s">
        <v>36</v>
      </c>
      <c r="C22" s="86"/>
      <c r="D22" s="87"/>
      <c r="E22" s="37">
        <f>SUM(E17:E21)</f>
        <v>8041539.8033999968</v>
      </c>
      <c r="F22" s="38" t="s">
        <v>4</v>
      </c>
      <c r="G22" s="37">
        <f>E22</f>
        <v>8041539.8033999968</v>
      </c>
      <c r="H22" s="38" t="s">
        <v>4</v>
      </c>
      <c r="I22" s="20"/>
    </row>
    <row r="23" spans="1:9" x14ac:dyDescent="0.25">
      <c r="A23" s="20"/>
      <c r="B23" s="75" t="s">
        <v>30</v>
      </c>
      <c r="C23" s="76"/>
      <c r="D23" s="76"/>
      <c r="E23" s="76"/>
      <c r="F23" s="76"/>
      <c r="G23" s="76"/>
      <c r="H23" s="77"/>
      <c r="I23" s="20"/>
    </row>
    <row r="24" spans="1:9" x14ac:dyDescent="0.25">
      <c r="A24" s="20"/>
      <c r="B24" s="85" t="s">
        <v>31</v>
      </c>
      <c r="C24" s="86"/>
      <c r="D24" s="87"/>
      <c r="E24" s="37">
        <f>'Fane 9. Kontrol af PL2015'!G36</f>
        <v>0</v>
      </c>
      <c r="F24" s="38" t="s">
        <v>4</v>
      </c>
      <c r="G24" s="37">
        <f>E24</f>
        <v>0</v>
      </c>
      <c r="H24" s="38" t="s">
        <v>4</v>
      </c>
      <c r="I24" s="20"/>
    </row>
    <row r="25" spans="1:9" x14ac:dyDescent="0.25">
      <c r="A25" s="20"/>
      <c r="B25" s="75" t="s">
        <v>37</v>
      </c>
      <c r="C25" s="76"/>
      <c r="D25" s="76"/>
      <c r="E25" s="76"/>
      <c r="F25" s="77"/>
      <c r="G25" s="40">
        <f>G13+G15+G22+G24</f>
        <v>158246100.5422163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ht="14.45" x14ac:dyDescent="0.35">
      <c r="A31" s="26"/>
      <c r="B31" s="26"/>
      <c r="C31" s="26"/>
      <c r="D31" s="26"/>
      <c r="E31" s="26"/>
      <c r="F31" s="26"/>
      <c r="G31" s="26"/>
      <c r="H31" s="26"/>
      <c r="I31" s="26"/>
    </row>
    <row r="32" spans="1:9" ht="14.45" x14ac:dyDescent="0.35">
      <c r="A32" s="26"/>
      <c r="B32" s="26"/>
      <c r="C32" s="26"/>
      <c r="D32" s="26"/>
      <c r="E32" s="26"/>
      <c r="F32" s="26"/>
      <c r="G32" s="26"/>
      <c r="H32" s="26"/>
      <c r="I32" s="26"/>
    </row>
    <row r="33" spans="1:9" ht="14.45" x14ac:dyDescent="0.35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14.45" x14ac:dyDescent="0.35">
      <c r="A34" s="26"/>
      <c r="B34" s="26"/>
      <c r="C34" s="26"/>
      <c r="D34" s="26"/>
      <c r="E34" s="26"/>
      <c r="F34" s="26"/>
      <c r="G34" s="26"/>
      <c r="H34" s="26"/>
      <c r="I34" s="26"/>
    </row>
    <row r="35" spans="1:9" ht="14.45" x14ac:dyDescent="0.3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9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39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2" t="s">
        <v>98</v>
      </c>
      <c r="C9" s="83"/>
      <c r="D9" s="83"/>
      <c r="E9" s="83"/>
      <c r="F9" s="84"/>
      <c r="G9" s="46">
        <v>19267641</v>
      </c>
      <c r="H9" s="42" t="s">
        <v>4</v>
      </c>
      <c r="I9" s="20"/>
    </row>
    <row r="10" spans="1:9" x14ac:dyDescent="0.25">
      <c r="A10" s="20"/>
      <c r="B10" s="82" t="s">
        <v>99</v>
      </c>
      <c r="C10" s="83"/>
      <c r="D10" s="83"/>
      <c r="E10" s="83"/>
      <c r="F10" s="84"/>
      <c r="G10" s="46">
        <v>89658264</v>
      </c>
      <c r="H10" s="42" t="s">
        <v>4</v>
      </c>
      <c r="I10" s="20"/>
    </row>
    <row r="11" spans="1:9" x14ac:dyDescent="0.25">
      <c r="A11" s="20"/>
      <c r="B11" s="82" t="s">
        <v>100</v>
      </c>
      <c r="C11" s="83"/>
      <c r="D11" s="83"/>
      <c r="E11" s="83"/>
      <c r="F11" s="84"/>
      <c r="G11" s="46">
        <v>47810504.280984275</v>
      </c>
      <c r="H11" s="42" t="s">
        <v>4</v>
      </c>
      <c r="I11" s="20"/>
    </row>
    <row r="12" spans="1:9" x14ac:dyDescent="0.25">
      <c r="A12" s="20"/>
      <c r="B12" s="75" t="s">
        <v>39</v>
      </c>
      <c r="C12" s="76"/>
      <c r="D12" s="76"/>
      <c r="E12" s="76"/>
      <c r="F12" s="77"/>
      <c r="G12" s="40">
        <f>SUM(G9:G11)</f>
        <v>156736409.28098428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102</v>
      </c>
      <c r="C9" s="97"/>
      <c r="D9" s="97"/>
      <c r="E9" s="97"/>
      <c r="F9" s="98"/>
      <c r="G9" s="10">
        <f>'Fane 3. Grundlag'!G12-'Fane 3. Grundlag'!G11</f>
        <v>108925905</v>
      </c>
      <c r="H9" s="3" t="s">
        <v>4</v>
      </c>
      <c r="I9" s="1"/>
    </row>
    <row r="10" spans="1:9" x14ac:dyDescent="0.25">
      <c r="A10" s="1"/>
      <c r="B10" s="96" t="s">
        <v>66</v>
      </c>
      <c r="C10" s="97"/>
      <c r="D10" s="97"/>
      <c r="E10" s="97"/>
      <c r="F10" s="98"/>
      <c r="G10" s="53">
        <v>0.416889141079894</v>
      </c>
      <c r="H10" s="3" t="s">
        <v>67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454100.26976800128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98</v>
      </c>
      <c r="C9" s="103"/>
      <c r="D9" s="103"/>
      <c r="E9" s="103"/>
      <c r="F9" s="104"/>
      <c r="G9" s="10">
        <f>'Fane 3. Grundlag'!G9</f>
        <v>19267641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67</v>
      </c>
      <c r="I10" s="1"/>
    </row>
    <row r="11" spans="1:9" x14ac:dyDescent="0.25">
      <c r="A11" s="1"/>
      <c r="B11" s="99" t="s">
        <v>68</v>
      </c>
      <c r="C11" s="100"/>
      <c r="D11" s="100"/>
      <c r="E11" s="100"/>
      <c r="F11" s="101"/>
      <c r="G11" s="17">
        <f>$G$9*$G$10/100</f>
        <v>385352.82</v>
      </c>
      <c r="H11" s="6" t="s">
        <v>4</v>
      </c>
      <c r="I11" s="1"/>
    </row>
    <row r="12" spans="1:9" x14ac:dyDescent="0.25">
      <c r="A12" s="1"/>
      <c r="B12" s="96" t="s">
        <v>99</v>
      </c>
      <c r="C12" s="97"/>
      <c r="D12" s="97"/>
      <c r="E12" s="97"/>
      <c r="F12" s="98"/>
      <c r="G12" s="10">
        <f>'Fane 3. Grundlag'!G10</f>
        <v>89658264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67</v>
      </c>
      <c r="I13" s="1"/>
    </row>
    <row r="14" spans="1:9" x14ac:dyDescent="0.25">
      <c r="A14" s="1"/>
      <c r="B14" s="99" t="s">
        <v>69</v>
      </c>
      <c r="C14" s="100"/>
      <c r="D14" s="100"/>
      <c r="E14" s="100"/>
      <c r="F14" s="101"/>
      <c r="G14" s="17">
        <f>$G$12*$G$13/100</f>
        <v>815890.20240000007</v>
      </c>
      <c r="H14" s="6" t="s">
        <v>4</v>
      </c>
      <c r="I14" s="1"/>
    </row>
    <row r="15" spans="1:9" x14ac:dyDescent="0.25">
      <c r="A15" s="1"/>
      <c r="B15" s="93" t="s">
        <v>103</v>
      </c>
      <c r="C15" s="94"/>
      <c r="D15" s="94"/>
      <c r="E15" s="94"/>
      <c r="F15" s="95"/>
      <c r="G15" s="18">
        <f>G11+G14</f>
        <v>1201243.0224000001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>
      <selection activeCell="G15" sqref="G15"/>
    </sheetView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106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71</v>
      </c>
      <c r="C9" s="97"/>
      <c r="D9" s="97"/>
      <c r="E9" s="97"/>
      <c r="F9" s="98"/>
      <c r="G9" s="46">
        <v>-49048753</v>
      </c>
      <c r="H9" s="3" t="s">
        <v>4</v>
      </c>
      <c r="I9" s="1"/>
    </row>
    <row r="10" spans="1:9" x14ac:dyDescent="0.25">
      <c r="A10" s="1"/>
      <c r="B10" s="96" t="s">
        <v>72</v>
      </c>
      <c r="C10" s="97"/>
      <c r="D10" s="97"/>
      <c r="E10" s="97"/>
      <c r="F10" s="98"/>
      <c r="G10" s="46">
        <v>-29542732</v>
      </c>
      <c r="H10" s="3" t="s">
        <v>4</v>
      </c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8">
        <v>-19506021</v>
      </c>
      <c r="H11" s="12" t="s">
        <v>4</v>
      </c>
      <c r="I11" s="1"/>
    </row>
    <row r="12" spans="1:9" x14ac:dyDescent="0.25">
      <c r="A12" s="1"/>
      <c r="B12" s="96" t="s">
        <v>73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70</v>
      </c>
      <c r="C13" s="94"/>
      <c r="D13" s="94"/>
      <c r="E13" s="94"/>
      <c r="F13" s="95"/>
      <c r="G13" s="18">
        <f>G11/G12</f>
        <v>-4876505.25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7"/>
  <sheetViews>
    <sheetView view="pageLayout" topLeftCell="A21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8" t="s">
        <v>3</v>
      </c>
      <c r="G9" s="108"/>
      <c r="H9" s="1"/>
    </row>
    <row r="10" spans="1:8" x14ac:dyDescent="0.25">
      <c r="A10" s="1"/>
      <c r="B10" s="50" t="s">
        <v>110</v>
      </c>
      <c r="C10" s="47">
        <v>2015</v>
      </c>
      <c r="D10" s="47">
        <v>75</v>
      </c>
      <c r="E10" s="46">
        <v>13835277.41</v>
      </c>
      <c r="F10" s="10">
        <f>E10/D10</f>
        <v>184470.36546666667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5</v>
      </c>
      <c r="E11" s="46">
        <v>407691.28</v>
      </c>
      <c r="F11" s="10">
        <f t="shared" ref="F11:F44" si="0">E11/D11</f>
        <v>81538.256000000008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75</v>
      </c>
      <c r="E12" s="46">
        <v>14074693.119999999</v>
      </c>
      <c r="F12" s="10">
        <f t="shared" si="0"/>
        <v>187662.57493333332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20</v>
      </c>
      <c r="E13" s="46">
        <v>30000</v>
      </c>
      <c r="F13" s="10">
        <f t="shared" si="0"/>
        <v>1500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10</v>
      </c>
      <c r="E14" s="46">
        <v>100850.47</v>
      </c>
      <c r="F14" s="10">
        <f t="shared" si="0"/>
        <v>10085.047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50</v>
      </c>
      <c r="E15" s="46">
        <v>4406579.29</v>
      </c>
      <c r="F15" s="10">
        <f t="shared" si="0"/>
        <v>88131.585800000001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75</v>
      </c>
      <c r="E16" s="46">
        <v>332891.13</v>
      </c>
      <c r="F16" s="10">
        <f t="shared" si="0"/>
        <v>4438.5483999999997</v>
      </c>
      <c r="G16" s="3" t="s">
        <v>4</v>
      </c>
      <c r="H16" s="1"/>
    </row>
    <row r="17" spans="1:8" x14ac:dyDescent="0.25">
      <c r="A17" s="1"/>
      <c r="B17" s="50" t="s">
        <v>117</v>
      </c>
      <c r="C17" s="47">
        <v>2015</v>
      </c>
      <c r="D17" s="47">
        <v>75</v>
      </c>
      <c r="E17" s="46">
        <v>20483687.02</v>
      </c>
      <c r="F17" s="10">
        <f t="shared" si="0"/>
        <v>273115.8269333333</v>
      </c>
      <c r="G17" s="3" t="s">
        <v>4</v>
      </c>
      <c r="H17" s="1"/>
    </row>
    <row r="18" spans="1:8" x14ac:dyDescent="0.25">
      <c r="A18" s="1"/>
      <c r="B18" s="50" t="s">
        <v>118</v>
      </c>
      <c r="C18" s="47">
        <v>2015</v>
      </c>
      <c r="D18" s="47">
        <v>50</v>
      </c>
      <c r="E18" s="46">
        <v>169901.62</v>
      </c>
      <c r="F18" s="10">
        <f t="shared" si="0"/>
        <v>3398.0324000000001</v>
      </c>
      <c r="G18" s="3" t="s">
        <v>4</v>
      </c>
      <c r="H18" s="1"/>
    </row>
    <row r="19" spans="1:8" x14ac:dyDescent="0.25">
      <c r="A19" s="1"/>
      <c r="B19" s="50" t="s">
        <v>119</v>
      </c>
      <c r="C19" s="47">
        <v>2015</v>
      </c>
      <c r="D19" s="47">
        <v>20</v>
      </c>
      <c r="E19" s="46">
        <v>239472.05</v>
      </c>
      <c r="F19" s="10">
        <f t="shared" si="0"/>
        <v>11973.602499999999</v>
      </c>
      <c r="G19" s="3" t="s">
        <v>4</v>
      </c>
      <c r="H19" s="1"/>
    </row>
    <row r="20" spans="1:8" x14ac:dyDescent="0.25">
      <c r="A20" s="1"/>
      <c r="B20" s="50" t="s">
        <v>120</v>
      </c>
      <c r="C20" s="47">
        <v>2015</v>
      </c>
      <c r="D20" s="47">
        <v>10</v>
      </c>
      <c r="E20" s="46">
        <v>9233.7800000000007</v>
      </c>
      <c r="F20" s="10">
        <f t="shared" si="0"/>
        <v>923.37800000000004</v>
      </c>
      <c r="G20" s="3" t="s">
        <v>4</v>
      </c>
      <c r="H20" s="1"/>
    </row>
    <row r="21" spans="1:8" x14ac:dyDescent="0.25">
      <c r="A21" s="1"/>
      <c r="B21" s="50" t="s">
        <v>121</v>
      </c>
      <c r="C21" s="47">
        <v>2015</v>
      </c>
      <c r="D21" s="47">
        <v>20</v>
      </c>
      <c r="E21" s="46">
        <v>67272.5</v>
      </c>
      <c r="F21" s="10">
        <f t="shared" si="0"/>
        <v>3363.625</v>
      </c>
      <c r="G21" s="3" t="s">
        <v>4</v>
      </c>
      <c r="H21" s="1"/>
    </row>
    <row r="22" spans="1:8" x14ac:dyDescent="0.25">
      <c r="A22" s="1"/>
      <c r="B22" s="50" t="s">
        <v>122</v>
      </c>
      <c r="C22" s="47">
        <v>2015</v>
      </c>
      <c r="D22" s="47">
        <v>10</v>
      </c>
      <c r="E22" s="46">
        <v>165108.10999999999</v>
      </c>
      <c r="F22" s="10">
        <f t="shared" si="0"/>
        <v>16510.810999999998</v>
      </c>
      <c r="G22" s="3" t="s">
        <v>4</v>
      </c>
      <c r="H22" s="1"/>
    </row>
    <row r="23" spans="1:8" x14ac:dyDescent="0.25">
      <c r="A23" s="1"/>
      <c r="B23" s="50" t="s">
        <v>123</v>
      </c>
      <c r="C23" s="47">
        <v>2015</v>
      </c>
      <c r="D23" s="47">
        <v>50</v>
      </c>
      <c r="E23" s="46">
        <v>10856.74</v>
      </c>
      <c r="F23" s="10">
        <f t="shared" si="0"/>
        <v>217.13479999999998</v>
      </c>
      <c r="G23" s="3" t="s">
        <v>4</v>
      </c>
      <c r="H23" s="1"/>
    </row>
    <row r="24" spans="1:8" x14ac:dyDescent="0.25">
      <c r="A24" s="1"/>
      <c r="B24" s="50" t="s">
        <v>124</v>
      </c>
      <c r="C24" s="47">
        <v>2015</v>
      </c>
      <c r="D24" s="47">
        <v>50</v>
      </c>
      <c r="E24" s="46">
        <v>2235128.81</v>
      </c>
      <c r="F24" s="10">
        <f t="shared" si="0"/>
        <v>44702.576200000003</v>
      </c>
      <c r="G24" s="3" t="s">
        <v>4</v>
      </c>
      <c r="H24" s="1"/>
    </row>
    <row r="25" spans="1:8" x14ac:dyDescent="0.25">
      <c r="A25" s="1"/>
      <c r="B25" s="50" t="s">
        <v>125</v>
      </c>
      <c r="C25" s="47">
        <v>2015</v>
      </c>
      <c r="D25" s="47">
        <v>75</v>
      </c>
      <c r="E25" s="46">
        <v>5150504.1100000003</v>
      </c>
      <c r="F25" s="10">
        <f t="shared" si="0"/>
        <v>68673.388133333341</v>
      </c>
      <c r="G25" s="3" t="s">
        <v>4</v>
      </c>
      <c r="H25" s="1"/>
    </row>
    <row r="26" spans="1:8" x14ac:dyDescent="0.25">
      <c r="A26" s="1"/>
      <c r="B26" s="50" t="s">
        <v>126</v>
      </c>
      <c r="C26" s="47">
        <v>2015</v>
      </c>
      <c r="D26" s="47">
        <v>75</v>
      </c>
      <c r="E26" s="46">
        <v>37761376.299999997</v>
      </c>
      <c r="F26" s="10">
        <f t="shared" si="0"/>
        <v>503485.01733333332</v>
      </c>
      <c r="G26" s="3" t="s">
        <v>4</v>
      </c>
      <c r="H26" s="1"/>
    </row>
    <row r="27" spans="1:8" x14ac:dyDescent="0.25">
      <c r="A27" s="1"/>
      <c r="B27" s="50" t="s">
        <v>127</v>
      </c>
      <c r="C27" s="47">
        <v>2015</v>
      </c>
      <c r="D27" s="47">
        <v>75</v>
      </c>
      <c r="E27" s="46">
        <v>11330254.65</v>
      </c>
      <c r="F27" s="10">
        <f t="shared" si="0"/>
        <v>151070.06200000001</v>
      </c>
      <c r="G27" s="3" t="s">
        <v>4</v>
      </c>
      <c r="H27" s="1"/>
    </row>
    <row r="28" spans="1:8" x14ac:dyDescent="0.25">
      <c r="A28" s="1"/>
      <c r="B28" s="50" t="s">
        <v>128</v>
      </c>
      <c r="C28" s="47">
        <v>2015</v>
      </c>
      <c r="D28" s="47">
        <v>75</v>
      </c>
      <c r="E28" s="46">
        <v>5566285.4100000001</v>
      </c>
      <c r="F28" s="10">
        <f t="shared" si="0"/>
        <v>74217.138800000001</v>
      </c>
      <c r="G28" s="3" t="s">
        <v>4</v>
      </c>
      <c r="H28" s="1"/>
    </row>
    <row r="29" spans="1:8" x14ac:dyDescent="0.25">
      <c r="A29" s="1"/>
      <c r="B29" s="50" t="s">
        <v>112</v>
      </c>
      <c r="C29" s="47">
        <v>2015</v>
      </c>
      <c r="D29" s="47">
        <v>50</v>
      </c>
      <c r="E29" s="46">
        <v>26073.599999999999</v>
      </c>
      <c r="F29" s="10">
        <f t="shared" si="0"/>
        <v>521.47199999999998</v>
      </c>
      <c r="G29" s="3" t="s">
        <v>4</v>
      </c>
      <c r="H29" s="1"/>
    </row>
    <row r="30" spans="1:8" x14ac:dyDescent="0.25">
      <c r="A30" s="1"/>
      <c r="B30" s="50" t="s">
        <v>112</v>
      </c>
      <c r="C30" s="47">
        <v>2015</v>
      </c>
      <c r="D30" s="47">
        <v>50</v>
      </c>
      <c r="E30" s="46">
        <v>19555.2</v>
      </c>
      <c r="F30" s="10">
        <f t="shared" si="0"/>
        <v>391.10400000000004</v>
      </c>
      <c r="G30" s="3" t="s">
        <v>4</v>
      </c>
      <c r="H30" s="1"/>
    </row>
    <row r="31" spans="1:8" x14ac:dyDescent="0.25">
      <c r="A31" s="1"/>
      <c r="B31" s="50" t="s">
        <v>112</v>
      </c>
      <c r="C31" s="47">
        <v>2015</v>
      </c>
      <c r="D31" s="47">
        <v>50</v>
      </c>
      <c r="E31" s="46">
        <v>13036.8</v>
      </c>
      <c r="F31" s="10">
        <f t="shared" si="0"/>
        <v>260.73599999999999</v>
      </c>
      <c r="G31" s="3" t="s">
        <v>4</v>
      </c>
      <c r="H31" s="1"/>
    </row>
    <row r="32" spans="1:8" x14ac:dyDescent="0.25">
      <c r="A32" s="1"/>
      <c r="B32" s="50" t="s">
        <v>112</v>
      </c>
      <c r="C32" s="47">
        <v>2015</v>
      </c>
      <c r="D32" s="47">
        <v>50</v>
      </c>
      <c r="E32" s="46">
        <v>6518.4</v>
      </c>
      <c r="F32" s="10">
        <f t="shared" si="0"/>
        <v>130.36799999999999</v>
      </c>
      <c r="G32" s="3" t="s">
        <v>4</v>
      </c>
      <c r="H32" s="1"/>
    </row>
    <row r="33" spans="1:8" x14ac:dyDescent="0.25">
      <c r="A33" s="1"/>
      <c r="B33" s="50" t="s">
        <v>112</v>
      </c>
      <c r="C33" s="47">
        <v>2015</v>
      </c>
      <c r="D33" s="47">
        <v>50</v>
      </c>
      <c r="E33" s="46">
        <v>91257.600000000006</v>
      </c>
      <c r="F33" s="10">
        <f t="shared" si="0"/>
        <v>1825.152</v>
      </c>
      <c r="G33" s="3" t="s">
        <v>4</v>
      </c>
      <c r="H33" s="1"/>
    </row>
    <row r="34" spans="1:8" x14ac:dyDescent="0.25">
      <c r="A34" s="1"/>
      <c r="B34" s="50" t="s">
        <v>112</v>
      </c>
      <c r="C34" s="47">
        <v>2015</v>
      </c>
      <c r="D34" s="47">
        <v>50</v>
      </c>
      <c r="E34" s="46">
        <v>6518.4</v>
      </c>
      <c r="F34" s="10">
        <f t="shared" si="0"/>
        <v>130.36799999999999</v>
      </c>
      <c r="G34" s="3" t="s">
        <v>4</v>
      </c>
      <c r="H34" s="1"/>
    </row>
    <row r="35" spans="1:8" x14ac:dyDescent="0.25">
      <c r="A35" s="1"/>
      <c r="B35" s="50" t="s">
        <v>112</v>
      </c>
      <c r="C35" s="47">
        <v>2015</v>
      </c>
      <c r="D35" s="47">
        <v>50</v>
      </c>
      <c r="E35" s="46">
        <v>58665.599999999999</v>
      </c>
      <c r="F35" s="10">
        <f t="shared" si="0"/>
        <v>1173.3119999999999</v>
      </c>
      <c r="G35" s="3" t="s">
        <v>4</v>
      </c>
      <c r="H35" s="1"/>
    </row>
    <row r="36" spans="1:8" x14ac:dyDescent="0.25">
      <c r="A36" s="1"/>
      <c r="B36" s="50" t="s">
        <v>112</v>
      </c>
      <c r="C36" s="47">
        <v>2015</v>
      </c>
      <c r="D36" s="47">
        <v>50</v>
      </c>
      <c r="E36" s="46">
        <v>6518.4</v>
      </c>
      <c r="F36" s="10">
        <f t="shared" si="0"/>
        <v>130.36799999999999</v>
      </c>
      <c r="G36" s="3" t="s">
        <v>4</v>
      </c>
      <c r="H36" s="1"/>
    </row>
    <row r="37" spans="1:8" x14ac:dyDescent="0.25">
      <c r="A37" s="1"/>
      <c r="B37" s="50" t="s">
        <v>112</v>
      </c>
      <c r="C37" s="47">
        <v>2015</v>
      </c>
      <c r="D37" s="47">
        <v>50</v>
      </c>
      <c r="E37" s="46">
        <v>162960</v>
      </c>
      <c r="F37" s="10">
        <f t="shared" si="0"/>
        <v>3259.2</v>
      </c>
      <c r="G37" s="3" t="s">
        <v>4</v>
      </c>
      <c r="H37" s="1"/>
    </row>
    <row r="38" spans="1:8" x14ac:dyDescent="0.25">
      <c r="A38" s="1"/>
      <c r="B38" s="50" t="s">
        <v>112</v>
      </c>
      <c r="C38" s="47">
        <v>2015</v>
      </c>
      <c r="D38" s="47">
        <v>50</v>
      </c>
      <c r="E38" s="46">
        <v>13036.8</v>
      </c>
      <c r="F38" s="10">
        <f t="shared" si="0"/>
        <v>260.73599999999999</v>
      </c>
      <c r="G38" s="3" t="s">
        <v>4</v>
      </c>
      <c r="H38" s="1"/>
    </row>
    <row r="39" spans="1:8" x14ac:dyDescent="0.25">
      <c r="A39" s="1"/>
      <c r="B39" s="50" t="s">
        <v>112</v>
      </c>
      <c r="C39" s="47">
        <v>2015</v>
      </c>
      <c r="D39" s="47">
        <v>50</v>
      </c>
      <c r="E39" s="46">
        <v>149923.20000000001</v>
      </c>
      <c r="F39" s="10">
        <f t="shared" si="0"/>
        <v>2998.4640000000004</v>
      </c>
      <c r="G39" s="3" t="s">
        <v>4</v>
      </c>
      <c r="H39" s="1"/>
    </row>
    <row r="40" spans="1:8" x14ac:dyDescent="0.25">
      <c r="A40" s="1"/>
      <c r="B40" s="50" t="s">
        <v>112</v>
      </c>
      <c r="C40" s="47">
        <v>2015</v>
      </c>
      <c r="D40" s="47">
        <v>50</v>
      </c>
      <c r="E40" s="46">
        <v>52147.199999999997</v>
      </c>
      <c r="F40" s="10">
        <f t="shared" si="0"/>
        <v>1042.944</v>
      </c>
      <c r="G40" s="3" t="s">
        <v>4</v>
      </c>
      <c r="H40" s="1"/>
    </row>
    <row r="41" spans="1:8" x14ac:dyDescent="0.25">
      <c r="A41" s="1"/>
      <c r="B41" s="50" t="s">
        <v>112</v>
      </c>
      <c r="C41" s="47">
        <v>2015</v>
      </c>
      <c r="D41" s="47">
        <v>50</v>
      </c>
      <c r="E41" s="46">
        <v>26073.599999999999</v>
      </c>
      <c r="F41" s="10">
        <f t="shared" si="0"/>
        <v>521.47199999999998</v>
      </c>
      <c r="G41" s="3" t="s">
        <v>4</v>
      </c>
      <c r="H41" s="1"/>
    </row>
    <row r="42" spans="1:8" x14ac:dyDescent="0.25">
      <c r="A42" s="1"/>
      <c r="B42" s="50" t="s">
        <v>112</v>
      </c>
      <c r="C42" s="47">
        <v>2015</v>
      </c>
      <c r="D42" s="47">
        <v>50</v>
      </c>
      <c r="E42" s="46">
        <v>13036.8</v>
      </c>
      <c r="F42" s="10">
        <f t="shared" si="0"/>
        <v>260.73599999999999</v>
      </c>
      <c r="G42" s="3" t="s">
        <v>4</v>
      </c>
      <c r="H42" s="1"/>
    </row>
    <row r="43" spans="1:8" x14ac:dyDescent="0.25">
      <c r="A43" s="1"/>
      <c r="B43" s="50" t="s">
        <v>112</v>
      </c>
      <c r="C43" s="47">
        <v>2015</v>
      </c>
      <c r="D43" s="47">
        <v>50</v>
      </c>
      <c r="E43" s="46">
        <v>6518.4</v>
      </c>
      <c r="F43" s="10">
        <f t="shared" si="0"/>
        <v>130.36799999999999</v>
      </c>
      <c r="G43" s="3" t="s">
        <v>4</v>
      </c>
      <c r="H43" s="1"/>
    </row>
    <row r="44" spans="1:8" x14ac:dyDescent="0.25">
      <c r="A44" s="1"/>
      <c r="B44" s="50" t="s">
        <v>112</v>
      </c>
      <c r="C44" s="47">
        <v>2015</v>
      </c>
      <c r="D44" s="47">
        <v>50</v>
      </c>
      <c r="E44" s="46">
        <v>13036.8</v>
      </c>
      <c r="F44" s="10">
        <f t="shared" si="0"/>
        <v>260.73599999999999</v>
      </c>
      <c r="G44" s="3" t="s">
        <v>4</v>
      </c>
      <c r="H44" s="1"/>
    </row>
    <row r="45" spans="1:8" x14ac:dyDescent="0.25">
      <c r="A45" s="1"/>
      <c r="B45" s="93" t="s">
        <v>129</v>
      </c>
      <c r="C45" s="94"/>
      <c r="D45" s="94"/>
      <c r="E45" s="95"/>
      <c r="F45" s="18">
        <f>SUM(F10:F44)</f>
        <v>1722774.5067</v>
      </c>
      <c r="G45" s="8" t="s">
        <v>4</v>
      </c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</sheetData>
  <sheetProtection password="C6BD" sheet="1" objects="1" scenarios="1"/>
  <mergeCells count="4">
    <mergeCell ref="B45:E4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88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75</v>
      </c>
      <c r="C9" s="97"/>
      <c r="D9" s="97"/>
      <c r="E9" s="97"/>
      <c r="F9" s="98"/>
      <c r="G9" s="46">
        <v>45443754.369999997</v>
      </c>
      <c r="H9" s="3" t="s">
        <v>4</v>
      </c>
      <c r="I9" s="1"/>
    </row>
    <row r="10" spans="1:9" x14ac:dyDescent="0.25">
      <c r="A10" s="1"/>
      <c r="B10" s="96" t="s">
        <v>76</v>
      </c>
      <c r="C10" s="97"/>
      <c r="D10" s="97"/>
      <c r="E10" s="97"/>
      <c r="F10" s="98"/>
      <c r="G10" s="46">
        <v>37038900</v>
      </c>
      <c r="H10" s="3" t="s">
        <v>4</v>
      </c>
      <c r="I10" s="1"/>
    </row>
    <row r="11" spans="1:9" x14ac:dyDescent="0.25">
      <c r="A11" s="1"/>
      <c r="B11" s="93" t="s">
        <v>77</v>
      </c>
      <c r="C11" s="94"/>
      <c r="D11" s="94"/>
      <c r="E11" s="94"/>
      <c r="F11" s="95"/>
      <c r="G11" s="18">
        <f>G9-G10</f>
        <v>8404854.3699999973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78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79</v>
      </c>
      <c r="C15" s="97"/>
      <c r="D15" s="97"/>
      <c r="E15" s="97"/>
      <c r="F15" s="98"/>
      <c r="G15" s="46">
        <v>1821662.01</v>
      </c>
      <c r="H15" s="3" t="s">
        <v>4</v>
      </c>
      <c r="I15" s="1"/>
    </row>
    <row r="16" spans="1:9" x14ac:dyDescent="0.25">
      <c r="A16" s="1"/>
      <c r="B16" s="96" t="s">
        <v>80</v>
      </c>
      <c r="C16" s="97"/>
      <c r="D16" s="97"/>
      <c r="E16" s="97"/>
      <c r="F16" s="98"/>
      <c r="G16" s="46">
        <v>1783750</v>
      </c>
      <c r="H16" s="3" t="s">
        <v>4</v>
      </c>
      <c r="I16" s="1"/>
    </row>
    <row r="17" spans="1:9" x14ac:dyDescent="0.25">
      <c r="A17" s="1"/>
      <c r="B17" s="93" t="s">
        <v>81</v>
      </c>
      <c r="C17" s="94"/>
      <c r="D17" s="94"/>
      <c r="E17" s="94"/>
      <c r="F17" s="95"/>
      <c r="G17" s="18">
        <f>G15-G16</f>
        <v>37912.010000000009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89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90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92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91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10" t="s">
        <v>82</v>
      </c>
      <c r="C26" s="111"/>
      <c r="D26" s="111"/>
      <c r="E26" s="111"/>
      <c r="F26" s="111"/>
      <c r="G26" s="111"/>
      <c r="H26" s="112"/>
      <c r="I26" s="1"/>
    </row>
    <row r="27" spans="1:9" ht="29.25" customHeight="1" x14ac:dyDescent="0.25">
      <c r="A27" s="1"/>
      <c r="B27" s="113" t="s">
        <v>93</v>
      </c>
      <c r="C27" s="114"/>
      <c r="D27" s="114"/>
      <c r="E27" s="114"/>
      <c r="F27" s="115"/>
      <c r="G27" s="46">
        <v>280834.41000000003</v>
      </c>
      <c r="H27" s="3" t="s">
        <v>4</v>
      </c>
      <c r="I27" s="1"/>
    </row>
    <row r="28" spans="1:9" x14ac:dyDescent="0.25">
      <c r="A28" s="1"/>
      <c r="B28" s="96" t="s">
        <v>94</v>
      </c>
      <c r="C28" s="97"/>
      <c r="D28" s="97"/>
      <c r="E28" s="97"/>
      <c r="F28" s="98"/>
      <c r="G28" s="46">
        <v>2064777</v>
      </c>
      <c r="H28" s="3" t="s">
        <v>4</v>
      </c>
      <c r="I28" s="1"/>
    </row>
    <row r="29" spans="1:9" ht="30" customHeight="1" x14ac:dyDescent="0.25">
      <c r="A29" s="1"/>
      <c r="B29" s="110" t="s">
        <v>95</v>
      </c>
      <c r="C29" s="111"/>
      <c r="D29" s="111"/>
      <c r="E29" s="111"/>
      <c r="F29" s="112"/>
      <c r="G29" s="18">
        <f>G27-G28</f>
        <v>-1783942.5899999999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10" t="s">
        <v>83</v>
      </c>
      <c r="C32" s="111"/>
      <c r="D32" s="111"/>
      <c r="E32" s="111"/>
      <c r="F32" s="111"/>
      <c r="G32" s="111"/>
      <c r="H32" s="112"/>
      <c r="I32" s="1"/>
    </row>
    <row r="33" spans="1:9" x14ac:dyDescent="0.25">
      <c r="A33" s="1"/>
      <c r="B33" s="96" t="s">
        <v>84</v>
      </c>
      <c r="C33" s="97"/>
      <c r="D33" s="97"/>
      <c r="E33" s="97"/>
      <c r="F33" s="98"/>
      <c r="G33" s="46">
        <v>949500</v>
      </c>
      <c r="H33" s="3" t="s">
        <v>4</v>
      </c>
      <c r="I33" s="1"/>
    </row>
    <row r="34" spans="1:9" x14ac:dyDescent="0.25">
      <c r="A34" s="1"/>
      <c r="B34" s="96" t="s">
        <v>85</v>
      </c>
      <c r="C34" s="97"/>
      <c r="D34" s="97"/>
      <c r="E34" s="97"/>
      <c r="F34" s="98"/>
      <c r="G34" s="46">
        <v>1113333</v>
      </c>
      <c r="H34" s="3" t="s">
        <v>4</v>
      </c>
      <c r="I34" s="1"/>
    </row>
    <row r="35" spans="1:9" x14ac:dyDescent="0.25">
      <c r="A35" s="1"/>
      <c r="B35" s="96" t="s">
        <v>86</v>
      </c>
      <c r="C35" s="97"/>
      <c r="D35" s="97"/>
      <c r="E35" s="97"/>
      <c r="F35" s="98"/>
      <c r="G35" s="10">
        <f>'Fane 7. Gen. inv. i 2015'!F45</f>
        <v>1722774.5067</v>
      </c>
      <c r="H35" s="3" t="s">
        <v>4</v>
      </c>
      <c r="I35" s="1"/>
    </row>
    <row r="36" spans="1:9" x14ac:dyDescent="0.25">
      <c r="A36" s="1"/>
      <c r="B36" s="93" t="s">
        <v>83</v>
      </c>
      <c r="C36" s="94"/>
      <c r="D36" s="94"/>
      <c r="E36" s="94"/>
      <c r="F36" s="95"/>
      <c r="G36" s="18">
        <f>G35-G33+G35-G34</f>
        <v>1382716.0134000001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C6BD" sheet="1" objects="1" scenarios="1"/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7" zoomScaleNormal="100" workbookViewId="0">
      <selection activeCell="G36" sqref="G36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40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42</v>
      </c>
      <c r="C9" s="100"/>
      <c r="D9" s="100"/>
      <c r="E9" s="100"/>
      <c r="F9" s="101"/>
      <c r="G9" s="45">
        <v>144035145</v>
      </c>
      <c r="H9" s="6" t="s">
        <v>4</v>
      </c>
      <c r="I9" s="1"/>
    </row>
    <row r="10" spans="1:9" x14ac:dyDescent="0.25">
      <c r="A10" s="1"/>
      <c r="B10" s="93" t="s">
        <v>43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44</v>
      </c>
      <c r="C11" s="97"/>
      <c r="D11" s="98"/>
      <c r="E11" s="46">
        <v>75777570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45</v>
      </c>
      <c r="C12" s="97"/>
      <c r="D12" s="98"/>
      <c r="E12" s="46">
        <v>3280393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46</v>
      </c>
      <c r="C13" s="97"/>
      <c r="D13" s="98"/>
      <c r="E13" s="46">
        <v>-1063609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47</v>
      </c>
      <c r="C14" s="97"/>
      <c r="D14" s="98"/>
      <c r="E14" s="46">
        <v>2273560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48</v>
      </c>
      <c r="C15" s="100"/>
      <c r="D15" s="101"/>
      <c r="E15" s="17">
        <f>SUM(E11:E14)</f>
        <v>80267914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49</v>
      </c>
      <c r="C16" s="97"/>
      <c r="D16" s="98"/>
      <c r="E16" s="46">
        <v>5366217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50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51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52</v>
      </c>
      <c r="C19" s="100"/>
      <c r="D19" s="101"/>
      <c r="E19" s="17">
        <f>SUM(E16:E18)</f>
        <v>5366217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53</v>
      </c>
      <c r="C20" s="114"/>
      <c r="D20" s="115"/>
      <c r="E20" s="46">
        <v>-2312634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54</v>
      </c>
      <c r="C21" s="114"/>
      <c r="D21" s="115"/>
      <c r="E21" s="46">
        <v>-51014529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55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56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57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58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59</v>
      </c>
      <c r="C26" s="114"/>
      <c r="D26" s="115"/>
      <c r="E26" s="46">
        <v>-54800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60</v>
      </c>
      <c r="C27" s="100"/>
      <c r="D27" s="101"/>
      <c r="E27" s="17">
        <f>SUM(E20:E26)</f>
        <v>-53381963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61</v>
      </c>
      <c r="C28" s="100"/>
      <c r="D28" s="101"/>
      <c r="E28" s="17">
        <f>E15+E19+E27</f>
        <v>32252168</v>
      </c>
      <c r="F28" s="6" t="s">
        <v>4</v>
      </c>
      <c r="G28" s="16">
        <f>IF(E28&lt;0,0,-E28)</f>
        <v>-32252168</v>
      </c>
      <c r="H28" s="6" t="s">
        <v>4</v>
      </c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62</v>
      </c>
      <c r="C30" s="100"/>
      <c r="D30" s="101"/>
      <c r="E30" s="45">
        <v>85080</v>
      </c>
      <c r="F30" s="6" t="s">
        <v>4</v>
      </c>
      <c r="G30" s="17">
        <f>-$E$30</f>
        <v>-85080</v>
      </c>
      <c r="H30" s="6" t="s">
        <v>4</v>
      </c>
      <c r="I30" s="1"/>
    </row>
    <row r="31" spans="1:9" x14ac:dyDescent="0.25">
      <c r="A31" s="1"/>
      <c r="B31" s="116" t="s">
        <v>130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131</v>
      </c>
      <c r="C32" s="114"/>
      <c r="D32" s="115"/>
      <c r="E32" s="46">
        <v>111697897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63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64</v>
      </c>
      <c r="C34" s="114"/>
      <c r="D34" s="115"/>
      <c r="E34" s="46"/>
      <c r="F34" s="3" t="s">
        <v>4</v>
      </c>
      <c r="G34" s="5"/>
      <c r="H34" s="15"/>
      <c r="I34" s="1"/>
    </row>
    <row r="35" spans="1:9" x14ac:dyDescent="0.25">
      <c r="A35" s="1"/>
      <c r="B35" s="99" t="s">
        <v>65</v>
      </c>
      <c r="C35" s="100"/>
      <c r="D35" s="101"/>
      <c r="E35" s="17">
        <f>SUM(E32:E34)</f>
        <v>111697897</v>
      </c>
      <c r="F35" s="6" t="s">
        <v>4</v>
      </c>
      <c r="G35" s="17">
        <f>-E35</f>
        <v>-111697897</v>
      </c>
      <c r="H35" s="6" t="s">
        <v>4</v>
      </c>
      <c r="I35" s="1"/>
    </row>
    <row r="36" spans="1:9" x14ac:dyDescent="0.25">
      <c r="A36" s="1"/>
      <c r="B36" s="93" t="s">
        <v>41</v>
      </c>
      <c r="C36" s="94"/>
      <c r="D36" s="94"/>
      <c r="E36" s="94"/>
      <c r="F36" s="95"/>
      <c r="G36" s="18">
        <f>$G$9+$G$28+$G$30+$G$35</f>
        <v>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2017-05-29T13:38:29Z</dcterms:modified>
</cp:coreProperties>
</file>