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Medfinansiering" sheetId="29" r:id="rId8"/>
    <sheet name="Pristalsregulering" sheetId="27" r:id="rId9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2" i="12" l="1"/>
  <c r="M2" i="18" l="1"/>
  <c r="C8" i="27" l="1"/>
  <c r="C9" i="27"/>
  <c r="E2" i="15" l="1"/>
  <c r="G4" i="16" l="1"/>
  <c r="E3" i="16"/>
  <c r="F3" i="16"/>
  <c r="G3" i="16"/>
  <c r="J3" i="16" l="1"/>
  <c r="F3" i="17"/>
  <c r="G3" i="17"/>
  <c r="E4" i="16" l="1"/>
  <c r="F4" i="16"/>
  <c r="G3" i="24"/>
  <c r="K3" i="24" s="1"/>
  <c r="H3" i="24"/>
  <c r="I3" i="24"/>
  <c r="F3" i="24"/>
  <c r="B11" i="12"/>
  <c r="B13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6"/>
  <c r="G6" i="16"/>
  <c r="G5" i="17"/>
  <c r="F4" i="17"/>
  <c r="E5" i="17"/>
  <c r="G4" i="17"/>
  <c r="E4" i="17"/>
  <c r="F5" i="17"/>
  <c r="E5" i="16"/>
  <c r="H3" i="16" s="1"/>
  <c r="E6" i="16"/>
  <c r="J3" i="24"/>
  <c r="F5" i="16"/>
  <c r="I3" i="16" s="1"/>
  <c r="F6" i="16"/>
  <c r="M3" i="24" l="1"/>
  <c r="B9" i="12" s="1"/>
  <c r="B10" i="12" s="1"/>
  <c r="H3" i="17"/>
  <c r="B4" i="12" s="1"/>
  <c r="I2" i="15"/>
  <c r="K2" i="15" s="1"/>
  <c r="B2" i="12" s="1"/>
  <c r="K3" i="16" l="1"/>
  <c r="B3" i="12" s="1"/>
  <c r="B5" i="12" s="1"/>
  <c r="B15" i="12" l="1"/>
  <c r="B17" i="12" s="1"/>
</calcChain>
</file>

<file path=xl/sharedStrings.xml><?xml version="1.0" encoding="utf-8"?>
<sst xmlns="http://schemas.openxmlformats.org/spreadsheetml/2006/main" count="119" uniqueCount="80">
  <si>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</si>
  <si>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</si>
  <si>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</si>
  <si>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</si>
  <si>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</si>
  <si>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</si>
  <si>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</si>
  <si>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</si>
  <si>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</si>
  <si>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</si>
  <si>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</si>
  <si>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</si>
  <si>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</si>
  <si>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</si>
  <si>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</si>
  <si>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</si>
  <si>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</si>
  <si>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</si>
  <si>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</si>
  <si>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</si>
  <si>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</si>
  <si>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</si>
  <si>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Badevandskvalitet</t>
  </si>
  <si>
    <t>Øget rensning af spildevand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</si>
  <si>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</si>
  <si>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</si>
  <si>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</si>
  <si>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</si>
  <si>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</si>
  <si>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</si>
  <si>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</si>
  <si>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</si>
  <si>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</si>
  <si>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</si>
  <si>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</si>
  <si>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</si>
  <si>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</si>
  <si>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</si>
  <si>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</si>
  <si>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</si>
  <si>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</si>
  <si>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</si>
  <si>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</si>
  <si>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</si>
  <si>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</si>
  <si>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</si>
  <si>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</si>
  <si>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</si>
  <si>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</si>
  <si>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</si>
  <si>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Usserød å (klimatilpasning)</t>
  </si>
  <si>
    <t>Medfinansiering af klimaprojekter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</si>
  <si>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</si>
  <si>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</si>
  <si>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</si>
  <si>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</si>
  <si>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</si>
  <si>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</si>
  <si>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</si>
  <si>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</si>
  <si>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</si>
  <si>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</si>
  <si>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</si>
  <si>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</si>
  <si>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</si>
  <si>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</si>
  <si>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</si>
  <si>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</si>
  <si>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</si>
  <si>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</si>
  <si>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</si>
  <si>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</si>
  <si>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</si>
  <si>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</si>
  <si>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</si>
  <si>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</si>
  <si>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Vådeng Mortenstrup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</si>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</sst>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4" fillId="0" borderId="0" xfId="0" applyFont="1" applyFill="1" applyAlignment="1">
      <alignment horizontal="left"/>
    </xf>
    <xf numFmtId="164" fontId="4" fillId="0" borderId="0" xfId="27368" applyNumberFormat="1" applyFont="1" applyFill="1" applyAlignment="1">
      <alignment horizontal="left"/>
    </xf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13900700.915172551</v>
      </c>
      <c r="C2" t="s">
        <v>11</v>
      </c>
    </row>
    <row r="3" spans="1:3" s="2" customFormat="1" x14ac:dyDescent="0.25">
      <c r="A3" s="5" t="s">
        <v>8</v>
      </c>
      <c r="B3" s="36">
        <f>'Miljø- og servicemål'!K3</f>
        <v>1212549.0515079999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93092.398933333316</v>
      </c>
      <c r="C4" t="s">
        <v>11</v>
      </c>
    </row>
    <row r="5" spans="1:3" s="26" customFormat="1" x14ac:dyDescent="0.25">
      <c r="A5" s="3" t="s">
        <v>12</v>
      </c>
      <c r="B5" s="48">
        <f>SUM(B2:B4)</f>
        <v>15206342.365613883</v>
      </c>
      <c r="C5" s="62" t="s">
        <v>11</v>
      </c>
    </row>
    <row r="6" spans="1:3" x14ac:dyDescent="0.25">
      <c r="A6" s="47" t="s">
        <v>0</v>
      </c>
      <c r="B6" s="38">
        <f>Investeringer!E3</f>
        <v>19925304.216602098</v>
      </c>
      <c r="C6" s="23" t="s">
        <v>11</v>
      </c>
    </row>
    <row r="7" spans="1:3" x14ac:dyDescent="0.25">
      <c r="A7" s="4" t="s">
        <v>1</v>
      </c>
      <c r="B7" s="35">
        <f>Investeringer!F3</f>
        <v>5245439.7368600518</v>
      </c>
      <c r="C7" t="s">
        <v>11</v>
      </c>
    </row>
    <row r="8" spans="1:3" x14ac:dyDescent="0.25">
      <c r="A8" s="4" t="s">
        <v>2</v>
      </c>
      <c r="B8" s="35">
        <f>Investeringer!G3</f>
        <v>875166.66666666674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580487.68337733333</v>
      </c>
      <c r="C9" t="s">
        <v>11</v>
      </c>
    </row>
    <row r="10" spans="1:3" s="22" customFormat="1" x14ac:dyDescent="0.25">
      <c r="A10" s="3" t="s">
        <v>48</v>
      </c>
      <c r="B10" s="48">
        <f>SUM(B6:B9)</f>
        <v>26626398.303506151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1158402</v>
      </c>
      <c r="C11" t="s">
        <v>11</v>
      </c>
    </row>
    <row r="12" spans="1:3" s="22" customFormat="1" x14ac:dyDescent="0.25">
      <c r="A12" s="4" t="s">
        <v>51</v>
      </c>
      <c r="B12" s="35">
        <f>SUM(Medfinansiering!B:B)</f>
        <v>230372</v>
      </c>
      <c r="C12" s="22" t="s">
        <v>11</v>
      </c>
    </row>
    <row r="13" spans="1:3" s="22" customFormat="1" x14ac:dyDescent="0.25">
      <c r="A13" s="3" t="s">
        <v>73</v>
      </c>
      <c r="B13" s="48">
        <f>SUM(B11:B12)</f>
        <v>1388774</v>
      </c>
      <c r="C13" s="62" t="s">
        <v>11</v>
      </c>
    </row>
    <row r="14" spans="1:3" x14ac:dyDescent="0.25">
      <c r="A14" s="1"/>
      <c r="B14" s="35"/>
    </row>
    <row r="15" spans="1:3" ht="15.75" thickBot="1" x14ac:dyDescent="0.3">
      <c r="A15" s="27" t="s">
        <v>62</v>
      </c>
      <c r="B15" s="37">
        <f>SUM(B5,B10,B13)</f>
        <v>43221514.669120036</v>
      </c>
      <c r="C15" s="27" t="s">
        <v>3</v>
      </c>
    </row>
    <row r="16" spans="1:3" ht="15.75" thickTop="1" x14ac:dyDescent="0.25"/>
    <row r="17" spans="1:3" ht="15.75" thickBot="1" x14ac:dyDescent="0.3">
      <c r="A17" s="27" t="s">
        <v>54</v>
      </c>
      <c r="B17" s="37">
        <f>B15*Pristalsregulering!C8*Pristalsregulering!C9</f>
        <v>43604100.279377274</v>
      </c>
      <c r="C17" s="27" t="s">
        <v>3</v>
      </c>
    </row>
    <row r="18" spans="1:3" ht="15.75" hidden="1" thickTop="1" x14ac:dyDescent="0.25">
      <c r="B18" s="61"/>
    </row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63</v>
      </c>
      <c r="D1" s="59" t="s">
        <v>64</v>
      </c>
      <c r="E1" s="59" t="s">
        <v>55</v>
      </c>
      <c r="F1" s="52" t="s">
        <v>65</v>
      </c>
      <c r="G1" s="52" t="s">
        <v>74</v>
      </c>
      <c r="H1" s="52" t="s">
        <v>66</v>
      </c>
      <c r="I1" s="52" t="s">
        <v>49</v>
      </c>
      <c r="J1" s="11" t="s">
        <v>67</v>
      </c>
      <c r="K1" s="11" t="s">
        <v>68</v>
      </c>
    </row>
    <row r="2" spans="1:11" s="23" customFormat="1" ht="15.75" thickTop="1" x14ac:dyDescent="0.25">
      <c r="A2" s="28">
        <v>2015</v>
      </c>
      <c r="B2" s="49">
        <v>12685867</v>
      </c>
      <c r="C2" s="49">
        <v>0</v>
      </c>
      <c r="D2" s="49">
        <f>B2+C2</f>
        <v>12685867</v>
      </c>
      <c r="E2" s="50">
        <f>D2</f>
        <v>12685867</v>
      </c>
      <c r="F2" s="49">
        <v>17298226.00676059</v>
      </c>
      <c r="G2" s="49">
        <v>0</v>
      </c>
      <c r="H2" s="49">
        <f>F2-G2</f>
        <v>17298226.00676059</v>
      </c>
      <c r="I2" s="49">
        <f>AVERAGEIF(E2:E4,"&lt;&gt;0")</f>
        <v>12791215.725701332</v>
      </c>
      <c r="J2" s="49">
        <v>13900700.915172551</v>
      </c>
      <c r="K2" s="39">
        <f>IF(H2&gt;I2,IF(I2&gt;J2,I2,J2),H2)</f>
        <v>13900700.915172551</v>
      </c>
    </row>
    <row r="3" spans="1:11" s="23" customFormat="1" x14ac:dyDescent="0.25">
      <c r="A3" s="28">
        <v>2014</v>
      </c>
      <c r="B3" s="49">
        <v>12067486.710000001</v>
      </c>
      <c r="C3" s="49"/>
      <c r="D3" s="49">
        <f t="shared" ref="D3:D4" si="0">B3+C3</f>
        <v>12067486.710000001</v>
      </c>
      <c r="E3" s="50">
        <f>D3*Pristalsregulering!C7</f>
        <v>12077140.699368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13398778</v>
      </c>
      <c r="C4" s="49"/>
      <c r="D4" s="49">
        <f t="shared" si="0"/>
        <v>13398778</v>
      </c>
      <c r="E4" s="50">
        <f>D4*Pristalsregulering!$C$6*Pristalsregulering!$C$7</f>
        <v>13610639.477735996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LZ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22" customWidth="1"/>
    <col min="5" max="5" width="30.7109375" style="55" customWidth="1"/>
    <col min="6" max="6" width="30.7109375" customWidth="1"/>
    <col min="7" max="7" width="30.7109375" style="22" customWidth="1"/>
    <col min="8" max="8" width="30.7109375" style="55" customWidth="1"/>
    <col min="9" max="9" width="30.7109375" customWidth="1"/>
    <col min="10" max="10" width="30.7109375" style="22" customWidth="1"/>
    <col min="11" max="11" width="30.7109375" style="55" customWidth="1"/>
    <col min="12" max="12" width="9.140625" hidden="1" customWidth="1"/>
    <col min="20" max="20" width="9.140625" hidden="1"/>
    <col min="59" max="59" width="9.140625" hidden="1"/>
    <col min="67" max="68" width="9.140625" hidden="1"/>
    <col min="74" max="74" width="9.140625" hidden="1"/>
    <col min="82" max="82" width="9.140625" hidden="1"/>
    <col min="121" max="121" width="9.140625" hidden="1"/>
    <col min="129" max="130" width="9.140625" hidden="1"/>
    <col min="168" max="168" width="9.140625" hidden="1"/>
    <col min="176" max="178" width="9.140625" hidden="1"/>
    <col min="183" max="183" width="9.140625" hidden="1"/>
    <col min="191" max="192" width="9.140625" hidden="1"/>
    <col min="230" max="230" width="9.140625" hidden="1"/>
    <col min="238" max="240" width="9.140625" hidden="1"/>
    <col min="277" max="277" width="9.140625" hidden="1"/>
    <col min="285" max="288" width="9.140625" hidden="1"/>
    <col min="292" max="294" width="9.140625" hidden="1"/>
    <col min="331" max="331" width="9.140625" hidden="1"/>
    <col min="339" max="16384" width="9.140625" hidden="1"/>
  </cols>
  <sheetData>
    <row r="1" spans="1:11" s="27" customFormat="1" ht="15.75" thickBot="1" x14ac:dyDescent="0.3">
      <c r="A1" s="9"/>
      <c r="B1" s="33" t="s">
        <v>77</v>
      </c>
      <c r="C1" s="33"/>
      <c r="D1" s="33"/>
      <c r="E1" s="65" t="s">
        <v>78</v>
      </c>
      <c r="F1" s="10"/>
      <c r="G1" s="10"/>
      <c r="H1" s="65" t="s">
        <v>79</v>
      </c>
      <c r="I1" s="10"/>
      <c r="J1" s="10"/>
      <c r="K1" s="65"/>
    </row>
    <row r="2" spans="1:11" ht="15.75" thickTop="1" x14ac:dyDescent="0.25">
      <c r="A2" s="17" t="s">
        <v>13</v>
      </c>
      <c r="B2" s="34" t="s">
        <v>22</v>
      </c>
      <c r="C2" s="34" t="s">
        <v>23</v>
      </c>
      <c r="D2" s="34" t="s">
        <v>50</v>
      </c>
      <c r="E2" s="56" t="s">
        <v>22</v>
      </c>
      <c r="F2" s="34" t="s">
        <v>23</v>
      </c>
      <c r="G2" s="34" t="s">
        <v>50</v>
      </c>
      <c r="H2" s="56" t="s">
        <v>22</v>
      </c>
      <c r="I2" s="34" t="s">
        <v>23</v>
      </c>
      <c r="J2" s="34" t="s">
        <v>50</v>
      </c>
      <c r="K2" s="53" t="s">
        <v>24</v>
      </c>
    </row>
    <row r="3" spans="1:11" s="22" customFormat="1" x14ac:dyDescent="0.25">
      <c r="A3" s="28">
        <v>2016</v>
      </c>
      <c r="B3" s="74">
        <v>273000</v>
      </c>
      <c r="C3" s="74"/>
      <c r="D3" s="74">
        <v>508000</v>
      </c>
      <c r="E3" s="45">
        <f>B3</f>
        <v>273000</v>
      </c>
      <c r="F3" s="35">
        <f>C3</f>
        <v>0</v>
      </c>
      <c r="G3" s="35">
        <f>D3</f>
        <v>508000</v>
      </c>
      <c r="H3" s="45">
        <f>IF(E4=0,0,AVERAGEIF(E4:E6,"&lt;&gt;0"))+E3</f>
        <v>273000</v>
      </c>
      <c r="I3" s="38">
        <f>IF(F4=0,0,AVERAGEIF(F4:F6,"&lt;&gt;0"))+F3</f>
        <v>431549.05150799995</v>
      </c>
      <c r="J3" s="38">
        <f>IF(G4=0,0,AVERAGEIF(G4:G6,"&lt;&gt;0"))+G3</f>
        <v>508000</v>
      </c>
      <c r="K3" s="57">
        <f>SUM(H3:J3)</f>
        <v>1212549.0515079999</v>
      </c>
    </row>
    <row r="4" spans="1:11" x14ac:dyDescent="0.25">
      <c r="A4" s="28">
        <v>2015</v>
      </c>
      <c r="B4" s="35"/>
      <c r="C4" s="35">
        <v>245997</v>
      </c>
      <c r="D4" s="35"/>
      <c r="E4" s="45">
        <f>B4</f>
        <v>0</v>
      </c>
      <c r="F4" s="35">
        <f>C4</f>
        <v>245997</v>
      </c>
      <c r="G4" s="35">
        <f>D4</f>
        <v>0</v>
      </c>
      <c r="H4" s="45"/>
      <c r="I4" s="38"/>
      <c r="J4" s="38"/>
      <c r="K4" s="54"/>
    </row>
    <row r="5" spans="1:11" x14ac:dyDescent="0.25">
      <c r="A5" s="28">
        <v>2014</v>
      </c>
      <c r="B5" s="35"/>
      <c r="C5" s="35">
        <v>626661</v>
      </c>
      <c r="D5" s="35"/>
      <c r="E5" s="45">
        <f>B5*Pristalsregulering!$C$7</f>
        <v>0</v>
      </c>
      <c r="F5" s="35">
        <f>C5*Pristalsregulering!$C$7</f>
        <v>627162.3287999999</v>
      </c>
      <c r="G5" s="35">
        <f>D5*Pristalsregulering!$C$7</f>
        <v>0</v>
      </c>
      <c r="H5" s="45"/>
      <c r="I5" s="35"/>
      <c r="J5" s="38"/>
      <c r="K5" s="45"/>
    </row>
    <row r="6" spans="1:11" x14ac:dyDescent="0.25">
      <c r="A6" s="28">
        <v>2013</v>
      </c>
      <c r="B6" s="35"/>
      <c r="C6" s="35">
        <v>414927</v>
      </c>
      <c r="D6" s="35"/>
      <c r="E6" s="45">
        <f>B6*Pristalsregulering!$C$7*Pristalsregulering!$C$6</f>
        <v>0</v>
      </c>
      <c r="F6" s="35">
        <f>C6*Pristalsregulering!$C$7*Pristalsregulering!$C$6</f>
        <v>421487.82572399994</v>
      </c>
      <c r="G6" s="35">
        <f>D6*Pristalsregulering!$C$7*Pristalsregulering!$C$6</f>
        <v>0</v>
      </c>
      <c r="H6" s="45"/>
      <c r="I6" s="35"/>
      <c r="J6" s="38"/>
      <c r="K6" s="45"/>
    </row>
    <row r="7" spans="1:11" hidden="1" x14ac:dyDescent="0.25"/>
    <row r="8" spans="1:11" hidden="1" x14ac:dyDescent="0.25"/>
    <row r="9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5" t="s">
        <v>25</v>
      </c>
      <c r="C1" s="76"/>
      <c r="D1" s="76"/>
      <c r="E1" s="77" t="s">
        <v>56</v>
      </c>
      <c r="F1" s="78"/>
      <c r="G1" s="79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6" t="s">
        <v>28</v>
      </c>
      <c r="H2" s="6" t="s">
        <v>30</v>
      </c>
    </row>
    <row r="3" spans="1:8" x14ac:dyDescent="0.25">
      <c r="A3" s="31">
        <v>2015</v>
      </c>
      <c r="B3" s="41">
        <v>25000</v>
      </c>
      <c r="C3" s="42">
        <v>77640</v>
      </c>
      <c r="D3" s="42">
        <v>0</v>
      </c>
      <c r="E3" s="41">
        <f>B3</f>
        <v>25000</v>
      </c>
      <c r="F3" s="42">
        <f t="shared" ref="F3:G3" si="0">C3</f>
        <v>77640</v>
      </c>
      <c r="G3" s="43">
        <f t="shared" si="0"/>
        <v>0</v>
      </c>
      <c r="H3" s="44">
        <f>IF(E3=0,0,AVERAGEIF(E3:E5,"&lt;&gt;0"))+IF(F3=0,0,AVERAGEIF(F3:F5,"&lt;&gt;0"))+IF(G3=0,0,AVERAGEIF(G3:G5,"&lt;&gt;0"))</f>
        <v>93092.398933333316</v>
      </c>
    </row>
    <row r="4" spans="1:8" x14ac:dyDescent="0.25">
      <c r="A4" s="31">
        <v>2014</v>
      </c>
      <c r="B4" s="41">
        <v>30000</v>
      </c>
      <c r="C4" s="42">
        <v>58800</v>
      </c>
      <c r="D4" s="42">
        <v>0</v>
      </c>
      <c r="E4" s="41">
        <f>B4*Pristalsregulering!$C$7</f>
        <v>30023.999999999996</v>
      </c>
      <c r="F4" s="42">
        <f>C4*Pristalsregulering!$C$7</f>
        <v>58847.039999999994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30000</v>
      </c>
      <c r="C5" s="42">
        <v>56400</v>
      </c>
      <c r="D5" s="42">
        <v>0</v>
      </c>
      <c r="E5" s="41">
        <f>B5*Pristalsregulering!$C$7*Pristalsregulering!$C$6</f>
        <v>30474.359999999993</v>
      </c>
      <c r="F5" s="42">
        <f>C5*Pristalsregulering!$C$7*Pristalsregulering!$C$6</f>
        <v>57291.796799999989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3"/>
      <c r="B1" s="78" t="s">
        <v>71</v>
      </c>
      <c r="C1" s="78"/>
      <c r="D1" s="79"/>
      <c r="E1" s="80" t="s">
        <v>72</v>
      </c>
      <c r="F1" s="80"/>
      <c r="G1" s="80"/>
    </row>
    <row r="2" spans="1:7" s="22" customFormat="1" ht="15.75" thickTop="1" x14ac:dyDescent="0.25">
      <c r="A2" s="71" t="s">
        <v>13</v>
      </c>
      <c r="B2" s="23" t="s">
        <v>69</v>
      </c>
      <c r="C2" s="23" t="s">
        <v>1</v>
      </c>
      <c r="D2" s="28" t="s">
        <v>70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2">
        <v>2015</v>
      </c>
      <c r="B3" s="38">
        <v>18301940.991831392</v>
      </c>
      <c r="C3" s="38">
        <v>5134878.9618339194</v>
      </c>
      <c r="D3" s="40">
        <v>875166.66666666674</v>
      </c>
      <c r="E3" s="35">
        <f>B3*Pristalsregulering!C2*Pristalsregulering!C3*Pristalsregulering!C4*Pristalsregulering!C5*Pristalsregulering!C6*Pristalsregulering!C7</f>
        <v>19925304.216602098</v>
      </c>
      <c r="F3" s="35">
        <v>5245439.7368600518</v>
      </c>
      <c r="G3" s="35">
        <f>D3</f>
        <v>875166.66666666674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5" t="s">
        <v>41</v>
      </c>
      <c r="C1" s="76"/>
      <c r="D1" s="76"/>
      <c r="E1" s="76"/>
      <c r="F1" s="77" t="s">
        <v>57</v>
      </c>
      <c r="G1" s="78"/>
      <c r="H1" s="78"/>
      <c r="I1" s="78"/>
      <c r="J1" s="81" t="s">
        <v>30</v>
      </c>
      <c r="K1" s="80"/>
      <c r="L1" s="82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1" t="s">
        <v>45</v>
      </c>
      <c r="F2" s="7" t="s">
        <v>42</v>
      </c>
      <c r="G2" s="7" t="s">
        <v>43</v>
      </c>
      <c r="H2" s="7" t="s">
        <v>44</v>
      </c>
      <c r="I2" s="51" t="s">
        <v>45</v>
      </c>
      <c r="J2" s="20" t="s">
        <v>46</v>
      </c>
      <c r="K2" s="20" t="s">
        <v>43</v>
      </c>
      <c r="L2" s="15" t="s">
        <v>75</v>
      </c>
      <c r="M2" s="6" t="s">
        <v>29</v>
      </c>
      <c r="N2" s="32"/>
    </row>
    <row r="3" spans="1:14" x14ac:dyDescent="0.25">
      <c r="A3" s="28">
        <v>2015</v>
      </c>
      <c r="B3" s="45">
        <v>0</v>
      </c>
      <c r="C3" s="38">
        <v>520447</v>
      </c>
      <c r="D3" s="38">
        <v>176200</v>
      </c>
      <c r="E3" s="40">
        <v>0</v>
      </c>
      <c r="F3" s="38">
        <f>B3</f>
        <v>0</v>
      </c>
      <c r="G3" s="38">
        <f>C3</f>
        <v>520447</v>
      </c>
      <c r="H3" s="38">
        <f>D3</f>
        <v>176200</v>
      </c>
      <c r="I3" s="40">
        <f>E3</f>
        <v>0</v>
      </c>
      <c r="J3" s="42">
        <f>AVERAGE(F3:F5)</f>
        <v>1307.3500439999996</v>
      </c>
      <c r="K3" s="42">
        <f>G3</f>
        <v>520447</v>
      </c>
      <c r="L3" s="43">
        <f>AVERAGE(H3:H5)+AVERAGE(I3:I5)</f>
        <v>58733.333333333336</v>
      </c>
      <c r="M3" s="44">
        <f>SUM(J3:L3)</f>
        <v>580487.68337733333</v>
      </c>
      <c r="N3" s="23"/>
    </row>
    <row r="4" spans="1:14" x14ac:dyDescent="0.25">
      <c r="A4" s="28">
        <v>2014</v>
      </c>
      <c r="B4" s="45">
        <v>0</v>
      </c>
      <c r="C4" s="38">
        <v>1244300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1245295.44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3861</v>
      </c>
      <c r="C5" s="38">
        <v>19431</v>
      </c>
      <c r="D5" s="38">
        <v>0</v>
      </c>
      <c r="E5" s="40">
        <v>0</v>
      </c>
      <c r="F5" s="38">
        <f>IF(B5="","",B5*Pristalsregulering!$C$7*Pristalsregulering!$C$6)</f>
        <v>3922.0501319999989</v>
      </c>
      <c r="G5" s="38">
        <f>IF(C5="","",C5*Pristalsregulering!$C$7*Pristalsregulering!$C$6)</f>
        <v>19738.242971999996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31</v>
      </c>
      <c r="C1" s="68" t="s">
        <v>32</v>
      </c>
      <c r="D1" s="68" t="s">
        <v>33</v>
      </c>
      <c r="E1" s="68" t="s">
        <v>34</v>
      </c>
      <c r="F1" s="68" t="s">
        <v>35</v>
      </c>
      <c r="G1" s="68" t="s">
        <v>36</v>
      </c>
      <c r="H1" s="68" t="s">
        <v>37</v>
      </c>
      <c r="I1" s="68" t="s">
        <v>38</v>
      </c>
      <c r="J1" s="68" t="s">
        <v>39</v>
      </c>
      <c r="K1" s="68" t="s">
        <v>58</v>
      </c>
      <c r="L1" s="69" t="s">
        <v>40</v>
      </c>
      <c r="M1" s="14" t="s">
        <v>29</v>
      </c>
    </row>
    <row r="2" spans="1:13" ht="15.75" thickTop="1" x14ac:dyDescent="0.25">
      <c r="A2" s="31">
        <v>2015</v>
      </c>
      <c r="B2" s="42">
        <v>16261</v>
      </c>
      <c r="C2" s="42">
        <v>0</v>
      </c>
      <c r="D2" s="42">
        <v>111823</v>
      </c>
      <c r="E2" s="42">
        <v>308908</v>
      </c>
      <c r="F2" s="42">
        <v>0</v>
      </c>
      <c r="G2" s="42">
        <v>0</v>
      </c>
      <c r="H2" s="42">
        <v>721410</v>
      </c>
      <c r="I2" s="42">
        <v>0</v>
      </c>
      <c r="J2" s="42"/>
      <c r="K2" s="42"/>
      <c r="L2" s="43">
        <v>0</v>
      </c>
      <c r="M2" s="44">
        <f>SUM(B2:L2)</f>
        <v>1158402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/>
  </sheetViews>
  <sheetFormatPr defaultColWidth="0" defaultRowHeight="15" zeroHeight="1" x14ac:dyDescent="0.25"/>
  <cols>
    <col min="1" max="1" width="38.85546875" customWidth="1"/>
    <col min="2" max="2" width="18" style="35" bestFit="1" customWidth="1"/>
    <col min="3" max="16384" width="9.140625" hidden="1"/>
  </cols>
  <sheetData>
    <row r="1" spans="1:2" x14ac:dyDescent="0.25">
      <c r="A1" s="63" t="s">
        <v>59</v>
      </c>
      <c r="B1" s="64" t="s">
        <v>60</v>
      </c>
    </row>
    <row r="2" spans="1:2" x14ac:dyDescent="0.25">
      <c r="A2" s="23" t="s">
        <v>76</v>
      </c>
      <c r="B2" s="35">
        <v>230372</v>
      </c>
    </row>
    <row r="3" spans="1:2" hidden="1" x14ac:dyDescent="0.25"/>
    <row r="4" spans="1:2" hidden="1" x14ac:dyDescent="0.25"/>
    <row r="5" spans="1:2" hidden="1" x14ac:dyDescent="0.25"/>
    <row r="6" spans="1:2" hidden="1" x14ac:dyDescent="0.25"/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sheetProtection password="C6BD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61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52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53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2016-11-11T16:24:44Z</dcterms:modified>
</cp:coreProperties>
</file>