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945" yWindow="1020" windowWidth="2073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24" i="11" l="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5" i="11"/>
  <c r="F10" i="11"/>
  <c r="F26" i="11" s="1"/>
  <c r="G29" i="12" s="1"/>
  <c r="E15" i="2"/>
  <c r="G15" i="2" s="1"/>
  <c r="G12" i="9"/>
  <c r="G14" i="9" s="1"/>
  <c r="G9" i="9"/>
  <c r="G11" i="9" s="1"/>
  <c r="G12" i="7"/>
  <c r="E9" i="2" s="1"/>
  <c r="E19" i="2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<sst xmlns="http://schemas.openxmlformats.org/spreadsheetml/2006/main" count="231" uniqueCount="124">
  <si>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</si>
  <si>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</si>
  <si>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</si>
  <si>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</si>
  <si>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</si>
  <si>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</si>
  <si>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</si>
  <si>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</si>
  <si>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</si>
  <si>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</si>
  <si>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</si>
  <si>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</si>
  <si>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</si>
  <si>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</si>
  <si>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</si>
  <si>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</si>
  <si>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</si>
  <si>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</si>
  <si>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</si>
  <si>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</si>
  <si>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</si>
  <si>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</si>
  <si>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</si>
  <si>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</si>
  <si>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</si>
  <si>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</si>
  <si>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</si>
  <si>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</si>
  <si>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</si>
  <si>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</si>
  <si>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</si>
  <si>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</si>
  <si>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</si>
  <si>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</si>
  <si>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</si>
  <si>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</si>
  <si>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</si>
  <si>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</si>
  <si>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</si>
  <si>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</si>
  <si>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</si>
  <si>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</si>
  <si>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</si>
  <si>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</si>
  <si>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</si>
  <si>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</si>
  <si>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</si>
  <si>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</si>
  <si>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</si>
  <si>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</si>
  <si>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</si>
  <si>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</si>
  <si>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</si>
  <si>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</si>
  <si>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</si>
  <si>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</si>
  <si>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</si>
  <si>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</si>
  <si>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</si>
  <si>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</si>
  <si>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</si>
  <si>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</si>
  <si>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</si>
  <si>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</si>
  <si>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</si>
  <si>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</si>
  <si>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</si>
  <si>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</si>
  <si>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</si>
  <si>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</si>
  <si>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</si>
  <si>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</si>
  <si>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</si>
  <si>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</si>
  <si>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</si>
  <si>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</si>
  <si>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</si>
  <si>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</si>
  <si>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</si>
  <si>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</si>
  <si>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</si>
  <si>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</si>
  <si>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</si>
  <si>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</si>
  <si>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</si>
  <si>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</si>
  <si>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</si>
  <si>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</si>
  <si>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</si>
  <si>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</si>
  <si>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</si>
  <si>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</si>
  <si>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</si>
  <si>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</si>
  <si>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</si>
  <si>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</si>
  <si>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</si>
  <si>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</si>
  <si>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</si>
  <si>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</si>
  <si>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</si>
  <si>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</si>
  <si>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</si>
  <si>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</si>
  <si>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</si>
  <si>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Administrationbygninger</t>
  </si>
  <si>
    <t>Arbejdsplads</t>
  </si>
  <si>
    <t xml:space="preserve">Ledningsnet ≤ Ø 200 mm </t>
  </si>
  <si>
    <t>Slutafvanding, slam - højteknologisk (centrifuger), Konstruktioner</t>
  </si>
  <si>
    <t>Slutafvanding, slam - højteknologisk (centrifuger), Mek/El</t>
  </si>
  <si>
    <t>Beluftningstanke, Mek/EL</t>
  </si>
  <si>
    <t>Indløb med riste, Konstruktioner</t>
  </si>
  <si>
    <t>Indløb med riste, Mek/EL</t>
  </si>
  <si>
    <t>Sand- og fedtfang, Kontruktioner</t>
  </si>
  <si>
    <t>Pumpestationer i brønde (&lt; 6,25 m2), SRO</t>
  </si>
  <si>
    <t>Fiber</t>
  </si>
  <si>
    <t>Forafvanding, slam, Konstruktion</t>
  </si>
  <si>
    <t>Rådnetanke, slam, Konstruktioner</t>
  </si>
  <si>
    <t>Beluftningstanke, Konstruktioner</t>
  </si>
  <si>
    <t>Indløb med riste,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</si>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</sst>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>
      <selection activeCell="B8" sqref="B8:H24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123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37476247.409723163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3802275.4468103596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74652.679738656443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520211.02025048673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36881383.709734023</v>
      </c>
      <c r="F13" s="38" t="s">
        <v>4</v>
      </c>
      <c r="G13" s="37">
        <f>E13</f>
        <v>36881383.709734023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2382125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82386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92</v>
      </c>
      <c r="C19" s="80"/>
      <c r="D19" s="81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9" t="s">
        <v>34</v>
      </c>
      <c r="C20" s="80"/>
      <c r="D20" s="81"/>
      <c r="E20" s="31">
        <f>'Fane 8. Korrektion af PL2015'!G30</f>
        <v>-194813.31999999983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2269697.6800000002</v>
      </c>
      <c r="F21" s="38" t="s">
        <v>4</v>
      </c>
      <c r="G21" s="37">
        <f>E21</f>
        <v>2269697.6800000002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-141795</v>
      </c>
      <c r="F23" s="38" t="s">
        <v>4</v>
      </c>
      <c r="G23" s="37">
        <f>E23</f>
        <v>-141795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39009286.389734022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19612649.118163321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14061322.844749486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3802275.4468103596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37476247.409723163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1" sqref="G11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33673971.962912805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0.22169252804770401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74652.679738656443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19612649.118163321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392252.9823632664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14061322.844749486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127958.03788722033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520211.02025048673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0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0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25958273</v>
      </c>
      <c r="F10" s="10">
        <f>E10/D10</f>
        <v>346110.30666666664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5</v>
      </c>
      <c r="E11" s="46">
        <v>76205</v>
      </c>
      <c r="F11" s="10">
        <f t="shared" ref="F11:F25" si="0">E11/D11</f>
        <v>15241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1330240</v>
      </c>
      <c r="F12" s="10">
        <f t="shared" si="0"/>
        <v>17736.533333333333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60</v>
      </c>
      <c r="E13" s="46">
        <v>74831</v>
      </c>
      <c r="F13" s="10">
        <f t="shared" si="0"/>
        <v>1247.1833333333334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15270</v>
      </c>
      <c r="F14" s="10">
        <f t="shared" si="0"/>
        <v>763.5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20</v>
      </c>
      <c r="E15" s="46">
        <v>139844</v>
      </c>
      <c r="F15" s="10">
        <f t="shared" si="0"/>
        <v>6992.2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60</v>
      </c>
      <c r="E16" s="46">
        <v>475778</v>
      </c>
      <c r="F16" s="10">
        <f t="shared" si="0"/>
        <v>7929.6333333333332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20</v>
      </c>
      <c r="E17" s="46">
        <v>1063689</v>
      </c>
      <c r="F17" s="10">
        <f t="shared" si="0"/>
        <v>53184.45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60</v>
      </c>
      <c r="E18" s="46">
        <v>80719</v>
      </c>
      <c r="F18" s="10">
        <f t="shared" si="0"/>
        <v>1345.3166666666666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10</v>
      </c>
      <c r="E19" s="46">
        <v>80227</v>
      </c>
      <c r="F19" s="10">
        <f t="shared" si="0"/>
        <v>8022.7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30</v>
      </c>
      <c r="E20" s="46">
        <v>530564</v>
      </c>
      <c r="F20" s="10">
        <f t="shared" si="0"/>
        <v>17685.466666666667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60</v>
      </c>
      <c r="E21" s="46">
        <v>31297</v>
      </c>
      <c r="F21" s="10">
        <f t="shared" si="0"/>
        <v>521.61666666666667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60</v>
      </c>
      <c r="E22" s="46">
        <v>564449</v>
      </c>
      <c r="F22" s="10">
        <f t="shared" si="0"/>
        <v>9407.4833333333336</v>
      </c>
      <c r="G22" s="3" t="s">
        <v>4</v>
      </c>
      <c r="H22" s="1"/>
    </row>
    <row r="23" spans="1:8" x14ac:dyDescent="0.25">
      <c r="A23" s="1"/>
      <c r="B23" s="50" t="s">
        <v>108</v>
      </c>
      <c r="C23" s="47">
        <v>2015</v>
      </c>
      <c r="D23" s="47">
        <v>60</v>
      </c>
      <c r="E23" s="46">
        <v>75930</v>
      </c>
      <c r="F23" s="10">
        <f t="shared" si="0"/>
        <v>1265.5</v>
      </c>
      <c r="G23" s="3" t="s">
        <v>4</v>
      </c>
      <c r="H23" s="1"/>
    </row>
    <row r="24" spans="1:8" x14ac:dyDescent="0.25">
      <c r="A24" s="1"/>
      <c r="B24" s="50" t="s">
        <v>118</v>
      </c>
      <c r="C24" s="47">
        <v>2015</v>
      </c>
      <c r="D24" s="47">
        <v>60</v>
      </c>
      <c r="E24" s="46">
        <v>53067</v>
      </c>
      <c r="F24" s="10">
        <f t="shared" si="0"/>
        <v>884.45</v>
      </c>
      <c r="G24" s="3" t="s">
        <v>4</v>
      </c>
      <c r="H24" s="1"/>
    </row>
    <row r="25" spans="1:8" x14ac:dyDescent="0.25">
      <c r="A25" s="1"/>
      <c r="B25" s="50" t="s">
        <v>119</v>
      </c>
      <c r="C25" s="47">
        <v>2015</v>
      </c>
      <c r="D25" s="47">
        <v>10</v>
      </c>
      <c r="E25" s="46">
        <v>770645</v>
      </c>
      <c r="F25" s="10">
        <f t="shared" si="0"/>
        <v>77064.5</v>
      </c>
      <c r="G25" s="3" t="s">
        <v>4</v>
      </c>
      <c r="H25" s="1"/>
    </row>
    <row r="26" spans="1:8" x14ac:dyDescent="0.25">
      <c r="A26" s="1"/>
      <c r="B26" s="93" t="s">
        <v>120</v>
      </c>
      <c r="C26" s="94"/>
      <c r="D26" s="94"/>
      <c r="E26" s="95"/>
      <c r="F26" s="18">
        <f>SUM(F10:F25)</f>
        <v>565401.84000000008</v>
      </c>
      <c r="G26" s="8" t="s">
        <v>4</v>
      </c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</sheetData>
  <sheetProtection password="C6BD" sheet="1" objects="1" scenarios="1"/>
  <mergeCells count="4">
    <mergeCell ref="B26:E2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3862554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1480429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2382125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82386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82386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805000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520617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2015'!F26</f>
        <v>565401.84000000008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-194813.31999999983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37108695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7719013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3783292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792482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1401798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13696585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-550111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-12979801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-13529912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166673</v>
      </c>
      <c r="F28" s="6" t="s">
        <v>4</v>
      </c>
      <c r="G28" s="16">
        <f>IF(E28&lt;0,0,-E28)</f>
        <v>-166673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121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122</v>
      </c>
      <c r="C32" s="114"/>
      <c r="D32" s="115"/>
      <c r="E32" s="46">
        <v>33849995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3233822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37083817</v>
      </c>
      <c r="F35" s="6" t="s">
        <v>4</v>
      </c>
      <c r="G35" s="17">
        <f>-E35</f>
        <v>-37083817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-141795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2017-06-23T13:09:14Z</dcterms:modified>
</cp:coreProperties>
</file>