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95" yWindow="405" windowWidth="12135" windowHeight="1242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4" i="11" l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35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36" i="11" l="1"/>
  <c r="G35" i="12" s="1"/>
  <c r="G36" i="12" s="1"/>
  <c r="E21" i="2" s="1"/>
  <c r="E22" i="2" s="1"/>
  <c r="G22" i="2" s="1"/>
  <c r="E28" i="13"/>
  <c r="G28" i="13" s="1"/>
  <c r="G36" i="13" s="1"/>
  <c r="E24" i="2" s="1"/>
  <c r="G24" i="2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<sst xmlns="http://schemas.openxmlformats.org/spreadsheetml/2006/main" count="260" uniqueCount="130">
  <si>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</si>
  <si>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</si>
  <si>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</si>
  <si>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</si>
  <si>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</si>
  <si>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</si>
  <si>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</si>
  <si>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</si>
  <si>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</si>
  <si>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</si>
  <si>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</si>
  <si>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</si>
  <si>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</si>
  <si>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</si>
  <si>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</si>
  <si>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</si>
  <si>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</si>
  <si>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</si>
  <si>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</si>
  <si>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</si>
  <si>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</si>
  <si>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</si>
  <si>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</si>
  <si>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</si>
  <si>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</si>
  <si>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</si>
  <si>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</si>
  <si>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</si>
  <si>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</si>
  <si>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</si>
  <si>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</si>
  <si>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</si>
  <si>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</si>
  <si>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</si>
  <si>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</si>
  <si>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</si>
  <si>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</si>
  <si>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</si>
  <si>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</si>
  <si>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</si>
  <si>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</si>
  <si>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</si>
  <si>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</si>
  <si>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</si>
  <si>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</si>
  <si>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</si>
  <si>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</si>
  <si>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</si>
  <si>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</si>
  <si>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</si>
  <si>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</si>
  <si>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</si>
  <si>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</si>
  <si>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</si>
  <si>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</si>
  <si>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</si>
  <si>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</si>
  <si>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</si>
  <si>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</si>
  <si>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</si>
  <si>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</si>
  <si>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</si>
  <si>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</si>
  <si>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</si>
  <si>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</si>
  <si>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</si>
  <si>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</si>
  <si>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</si>
  <si>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</si>
  <si>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</si>
  <si>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</si>
  <si>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</si>
  <si>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</si>
  <si>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</si>
  <si>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</si>
  <si>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</si>
  <si>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</si>
  <si>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</si>
  <si>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</si>
  <si>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</si>
  <si>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</si>
  <si>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</si>
  <si>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</si>
  <si>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</si>
  <si>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</si>
  <si>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</si>
  <si>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</si>
  <si>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</si>
  <si>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</si>
  <si>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</si>
  <si>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</si>
  <si>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</si>
  <si>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</si>
  <si>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</si>
  <si>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</si>
  <si>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</si>
  <si>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</si>
  <si>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</si>
  <si>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</si>
  <si>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</si>
  <si>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</si>
  <si>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</si>
  <si>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</si>
  <si>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</si>
  <si>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</si>
  <si>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</si>
  <si>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</si>
  <si>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</si>
  <si>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</si>
  <si>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</si>
  <si>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Forsinkelsesbassiner, lukkede med automatisk rensning og SRO Miljøklasse A (1.000-3.000 m3) - Konstruktioner</t>
  </si>
  <si>
    <t>Forklaring,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</si>
  <si>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</si>
  <si>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</si>
  <si>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Beluftningstanke, SRO</t>
  </si>
  <si>
    <t>Indløb med riste, SRO</t>
  </si>
  <si>
    <t>Indløb med riste, Mek/EL</t>
  </si>
  <si>
    <t xml:space="preserve">Ledningsnet ≤ Ø 200 mm </t>
  </si>
  <si>
    <t>Gasdisponering, Mek/EL</t>
  </si>
  <si>
    <t>Pumpestationer i brønde (&lt; 6,25 m2), Mek/EL</t>
  </si>
  <si>
    <t>Pumpestationer m. overbygning (&lt; 20 m2), SRO</t>
  </si>
  <si>
    <t>Pumpestationer m. overbygning (&lt; 20 m2), Mek/EL</t>
  </si>
  <si>
    <t>Strømpeforing Ø 200 mm &lt; Ledningsnet ≤ Ø 500 mm</t>
  </si>
  <si>
    <t>Indløb med riste, Konstruktioner</t>
  </si>
  <si>
    <t>Beluftningstanke, Mek/EL</t>
  </si>
  <si>
    <t xml:space="preserve">Ø 200 mm &lt; Ledningsnet ≤ Ø 500 mm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</si>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</sst>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109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>
      <selection activeCell="B8" sqref="B8:H25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129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108</v>
      </c>
      <c r="C8" s="77"/>
      <c r="D8" s="77"/>
      <c r="E8" s="77"/>
      <c r="F8" s="77"/>
      <c r="G8" s="77"/>
      <c r="H8" s="78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56032060.001096986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96</v>
      </c>
      <c r="C10" s="87"/>
      <c r="D10" s="88"/>
      <c r="E10" s="31">
        <f>'Fane 3. Grundlag'!G11</f>
        <v>3314642.9228743995</v>
      </c>
      <c r="F10" s="28" t="s">
        <v>4</v>
      </c>
      <c r="G10" s="32"/>
      <c r="H10" s="33"/>
      <c r="I10" s="20"/>
    </row>
    <row r="11" spans="1:9" x14ac:dyDescent="0.25">
      <c r="A11" s="20"/>
      <c r="B11" s="86" t="s">
        <v>22</v>
      </c>
      <c r="C11" s="87"/>
      <c r="D11" s="88"/>
      <c r="E11" s="31">
        <f>'Fane 4. Individuelt eff.krav'!G11</f>
        <v>290697.79803752678</v>
      </c>
      <c r="F11" s="28" t="s">
        <v>4</v>
      </c>
      <c r="G11" s="34"/>
      <c r="H11" s="33"/>
      <c r="I11" s="20"/>
    </row>
    <row r="12" spans="1:9" x14ac:dyDescent="0.25">
      <c r="A12" s="20"/>
      <c r="B12" s="86" t="s">
        <v>23</v>
      </c>
      <c r="C12" s="87"/>
      <c r="D12" s="88"/>
      <c r="E12" s="31">
        <f>'Fane 5. Generelt eff.krav'!G15</f>
        <v>728039.15594091255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38</v>
      </c>
      <c r="C13" s="91"/>
      <c r="D13" s="92"/>
      <c r="E13" s="37">
        <f>$E$9-$E$11-$E$12</f>
        <v>55013323.047118545</v>
      </c>
      <c r="F13" s="38" t="s">
        <v>4</v>
      </c>
      <c r="G13" s="37">
        <f>E13</f>
        <v>55013323.047118545</v>
      </c>
      <c r="H13" s="38" t="s">
        <v>4</v>
      </c>
      <c r="I13" s="20"/>
    </row>
    <row r="14" spans="1:9" x14ac:dyDescent="0.25">
      <c r="A14" s="20"/>
      <c r="B14" s="76" t="s">
        <v>29</v>
      </c>
      <c r="C14" s="77"/>
      <c r="D14" s="77"/>
      <c r="E14" s="77"/>
      <c r="F14" s="77"/>
      <c r="G14" s="77"/>
      <c r="H14" s="78"/>
      <c r="I14" s="20"/>
    </row>
    <row r="15" spans="1:9" x14ac:dyDescent="0.25">
      <c r="A15" s="20"/>
      <c r="B15" s="82" t="s">
        <v>107</v>
      </c>
      <c r="C15" s="83"/>
      <c r="D15" s="84"/>
      <c r="E15" s="37">
        <f>'Fane 6. Hist. over el. underdæk'!G13</f>
        <v>-2219619.25</v>
      </c>
      <c r="F15" s="38" t="s">
        <v>4</v>
      </c>
      <c r="G15" s="37">
        <f>E15</f>
        <v>-2219619.25</v>
      </c>
      <c r="H15" s="38" t="s">
        <v>4</v>
      </c>
      <c r="I15" s="20"/>
    </row>
    <row r="16" spans="1:9" x14ac:dyDescent="0.25">
      <c r="A16" s="20"/>
      <c r="B16" s="76" t="s">
        <v>25</v>
      </c>
      <c r="C16" s="77"/>
      <c r="D16" s="77"/>
      <c r="E16" s="77"/>
      <c r="F16" s="77"/>
      <c r="G16" s="77"/>
      <c r="H16" s="78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474471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869069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-214902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200000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803081.73060000059</v>
      </c>
      <c r="F21" s="28" t="s">
        <v>4</v>
      </c>
      <c r="G21" s="35"/>
      <c r="H21" s="36"/>
      <c r="I21" s="20"/>
    </row>
    <row r="22" spans="1:9" x14ac:dyDescent="0.25">
      <c r="A22" s="20"/>
      <c r="B22" s="82" t="s">
        <v>36</v>
      </c>
      <c r="C22" s="83"/>
      <c r="D22" s="84"/>
      <c r="E22" s="37">
        <f>SUM(E17:E21)</f>
        <v>2131719.7306000004</v>
      </c>
      <c r="F22" s="38" t="s">
        <v>4</v>
      </c>
      <c r="G22" s="37">
        <f>E22</f>
        <v>2131719.7306000004</v>
      </c>
      <c r="H22" s="38" t="s">
        <v>4</v>
      </c>
      <c r="I22" s="20"/>
    </row>
    <row r="23" spans="1:9" x14ac:dyDescent="0.25">
      <c r="A23" s="20"/>
      <c r="B23" s="76" t="s">
        <v>30</v>
      </c>
      <c r="C23" s="77"/>
      <c r="D23" s="77"/>
      <c r="E23" s="77"/>
      <c r="F23" s="77"/>
      <c r="G23" s="77"/>
      <c r="H23" s="78"/>
      <c r="I23" s="20"/>
    </row>
    <row r="24" spans="1:9" x14ac:dyDescent="0.25">
      <c r="A24" s="20"/>
      <c r="B24" s="82" t="s">
        <v>31</v>
      </c>
      <c r="C24" s="83"/>
      <c r="D24" s="84"/>
      <c r="E24" s="37">
        <f>'Fane 9. Kontrol af PL2015'!G36</f>
        <v>-371570</v>
      </c>
      <c r="F24" s="38" t="s">
        <v>4</v>
      </c>
      <c r="G24" s="37">
        <f>E24</f>
        <v>-371570</v>
      </c>
      <c r="H24" s="38" t="s">
        <v>4</v>
      </c>
      <c r="I24" s="20"/>
    </row>
    <row r="25" spans="1:9" x14ac:dyDescent="0.25">
      <c r="A25" s="20"/>
      <c r="B25" s="76" t="s">
        <v>37</v>
      </c>
      <c r="C25" s="77"/>
      <c r="D25" s="77"/>
      <c r="E25" s="77"/>
      <c r="F25" s="78"/>
      <c r="G25" s="40">
        <f>G13+G15+G22+G24</f>
        <v>54553853.527718544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  <mergeCell ref="B17:D17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39</v>
      </c>
      <c r="C8" s="77"/>
      <c r="D8" s="77"/>
      <c r="E8" s="77"/>
      <c r="F8" s="77"/>
      <c r="G8" s="77"/>
      <c r="H8" s="78"/>
      <c r="I8" s="20"/>
    </row>
    <row r="9" spans="1:9" x14ac:dyDescent="0.25">
      <c r="A9" s="20"/>
      <c r="B9" s="86" t="s">
        <v>98</v>
      </c>
      <c r="C9" s="87"/>
      <c r="D9" s="87"/>
      <c r="E9" s="87"/>
      <c r="F9" s="88"/>
      <c r="G9" s="46">
        <v>22780794.543952938</v>
      </c>
      <c r="H9" s="42" t="s">
        <v>4</v>
      </c>
      <c r="I9" s="20"/>
    </row>
    <row r="10" spans="1:9" x14ac:dyDescent="0.25">
      <c r="A10" s="20"/>
      <c r="B10" s="86" t="s">
        <v>99</v>
      </c>
      <c r="C10" s="87"/>
      <c r="D10" s="87"/>
      <c r="E10" s="87"/>
      <c r="F10" s="88"/>
      <c r="G10" s="46">
        <v>29936622.534269646</v>
      </c>
      <c r="H10" s="42" t="s">
        <v>4</v>
      </c>
      <c r="I10" s="20"/>
    </row>
    <row r="11" spans="1:9" x14ac:dyDescent="0.25">
      <c r="A11" s="20"/>
      <c r="B11" s="86" t="s">
        <v>100</v>
      </c>
      <c r="C11" s="87"/>
      <c r="D11" s="87"/>
      <c r="E11" s="87"/>
      <c r="F11" s="88"/>
      <c r="G11" s="46">
        <v>3314642.9228743995</v>
      </c>
      <c r="H11" s="42" t="s">
        <v>4</v>
      </c>
      <c r="I11" s="20"/>
    </row>
    <row r="12" spans="1:9" x14ac:dyDescent="0.25">
      <c r="A12" s="20"/>
      <c r="B12" s="76" t="s">
        <v>39</v>
      </c>
      <c r="C12" s="77"/>
      <c r="D12" s="77"/>
      <c r="E12" s="77"/>
      <c r="F12" s="78"/>
      <c r="G12" s="40">
        <f>SUM(G9:G11)</f>
        <v>56032060.001096986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24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102</v>
      </c>
      <c r="C9" s="98"/>
      <c r="D9" s="98"/>
      <c r="E9" s="98"/>
      <c r="F9" s="99"/>
      <c r="G9" s="10">
        <f>'Fane 3. Grundlag'!G12-'Fane 3. Grundlag'!G11</f>
        <v>52717417.078222588</v>
      </c>
      <c r="H9" s="3" t="s">
        <v>4</v>
      </c>
      <c r="I9" s="1"/>
    </row>
    <row r="10" spans="1:9" x14ac:dyDescent="0.25">
      <c r="A10" s="1"/>
      <c r="B10" s="97" t="s">
        <v>66</v>
      </c>
      <c r="C10" s="98"/>
      <c r="D10" s="98"/>
      <c r="E10" s="98"/>
      <c r="F10" s="99"/>
      <c r="G10" s="53">
        <v>0.55142648132056005</v>
      </c>
      <c r="H10" s="3" t="s">
        <v>67</v>
      </c>
      <c r="I10" s="1"/>
    </row>
    <row r="11" spans="1:9" x14ac:dyDescent="0.25">
      <c r="A11" s="1"/>
      <c r="B11" s="94" t="s">
        <v>22</v>
      </c>
      <c r="C11" s="95"/>
      <c r="D11" s="95"/>
      <c r="E11" s="95"/>
      <c r="F11" s="96"/>
      <c r="G11" s="18">
        <f>$G$9*$G$10/100</f>
        <v>290697.79803752678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8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104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98</v>
      </c>
      <c r="C9" s="104"/>
      <c r="D9" s="104"/>
      <c r="E9" s="104"/>
      <c r="F9" s="105"/>
      <c r="G9" s="10">
        <f>'Fane 3. Grundlag'!G9</f>
        <v>22780794.543952938</v>
      </c>
      <c r="H9" s="3" t="s">
        <v>4</v>
      </c>
      <c r="I9" s="1"/>
    </row>
    <row r="10" spans="1:9" x14ac:dyDescent="0.25">
      <c r="A10" s="1"/>
      <c r="B10" s="97" t="s">
        <v>23</v>
      </c>
      <c r="C10" s="98"/>
      <c r="D10" s="98"/>
      <c r="E10" s="98"/>
      <c r="F10" s="99"/>
      <c r="G10" s="51">
        <f>2</f>
        <v>2</v>
      </c>
      <c r="H10" s="3" t="s">
        <v>67</v>
      </c>
      <c r="I10" s="1"/>
    </row>
    <row r="11" spans="1:9" x14ac:dyDescent="0.25">
      <c r="A11" s="1"/>
      <c r="B11" s="100" t="s">
        <v>68</v>
      </c>
      <c r="C11" s="101"/>
      <c r="D11" s="101"/>
      <c r="E11" s="101"/>
      <c r="F11" s="102"/>
      <c r="G11" s="17">
        <f>$G$9*$G$10/100</f>
        <v>455615.89087905874</v>
      </c>
      <c r="H11" s="6" t="s">
        <v>4</v>
      </c>
      <c r="I11" s="1"/>
    </row>
    <row r="12" spans="1:9" x14ac:dyDescent="0.25">
      <c r="A12" s="1"/>
      <c r="B12" s="97" t="s">
        <v>99</v>
      </c>
      <c r="C12" s="98"/>
      <c r="D12" s="98"/>
      <c r="E12" s="98"/>
      <c r="F12" s="99"/>
      <c r="G12" s="10">
        <f>'Fane 3. Grundlag'!G10</f>
        <v>29936622.534269646</v>
      </c>
      <c r="H12" s="3" t="s">
        <v>4</v>
      </c>
      <c r="I12" s="1"/>
    </row>
    <row r="13" spans="1:9" x14ac:dyDescent="0.25">
      <c r="A13" s="1"/>
      <c r="B13" s="97" t="s">
        <v>23</v>
      </c>
      <c r="C13" s="98"/>
      <c r="D13" s="98"/>
      <c r="E13" s="98"/>
      <c r="F13" s="99"/>
      <c r="G13" s="52">
        <f>0.91</f>
        <v>0.91</v>
      </c>
      <c r="H13" s="3" t="s">
        <v>67</v>
      </c>
      <c r="I13" s="1"/>
    </row>
    <row r="14" spans="1:9" x14ac:dyDescent="0.25">
      <c r="A14" s="1"/>
      <c r="B14" s="100" t="s">
        <v>69</v>
      </c>
      <c r="C14" s="101"/>
      <c r="D14" s="101"/>
      <c r="E14" s="101"/>
      <c r="F14" s="102"/>
      <c r="G14" s="17">
        <f>$G$12*$G$13/100</f>
        <v>272423.2650618538</v>
      </c>
      <c r="H14" s="6" t="s">
        <v>4</v>
      </c>
      <c r="I14" s="1"/>
    </row>
    <row r="15" spans="1:9" x14ac:dyDescent="0.25">
      <c r="A15" s="1"/>
      <c r="B15" s="94" t="s">
        <v>103</v>
      </c>
      <c r="C15" s="95"/>
      <c r="D15" s="95"/>
      <c r="E15" s="95"/>
      <c r="F15" s="96"/>
      <c r="G15" s="18">
        <f>G11+G14</f>
        <v>728039.15594091255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105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71</v>
      </c>
      <c r="C9" s="98"/>
      <c r="D9" s="98"/>
      <c r="E9" s="98"/>
      <c r="F9" s="99"/>
      <c r="G9" s="46">
        <v>-18350600</v>
      </c>
      <c r="H9" s="3" t="s">
        <v>4</v>
      </c>
      <c r="I9" s="1"/>
    </row>
    <row r="10" spans="1:9" x14ac:dyDescent="0.25">
      <c r="A10" s="1"/>
      <c r="B10" s="97" t="s">
        <v>72</v>
      </c>
      <c r="C10" s="98"/>
      <c r="D10" s="98"/>
      <c r="E10" s="98"/>
      <c r="F10" s="99"/>
      <c r="G10" s="46">
        <v>-9472123</v>
      </c>
      <c r="H10" s="3" t="s">
        <v>4</v>
      </c>
      <c r="I10" s="1"/>
    </row>
    <row r="11" spans="1:9" x14ac:dyDescent="0.25">
      <c r="A11" s="1"/>
      <c r="B11" s="106" t="s">
        <v>87</v>
      </c>
      <c r="C11" s="107"/>
      <c r="D11" s="107"/>
      <c r="E11" s="107"/>
      <c r="F11" s="108"/>
      <c r="G11" s="48">
        <v>-8878477</v>
      </c>
      <c r="H11" s="12" t="s">
        <v>4</v>
      </c>
      <c r="I11" s="1"/>
    </row>
    <row r="12" spans="1:9" x14ac:dyDescent="0.25">
      <c r="A12" s="1"/>
      <c r="B12" s="97" t="s">
        <v>73</v>
      </c>
      <c r="C12" s="98"/>
      <c r="D12" s="98"/>
      <c r="E12" s="98"/>
      <c r="F12" s="99"/>
      <c r="G12" s="46">
        <v>4</v>
      </c>
      <c r="H12" s="3" t="s">
        <v>4</v>
      </c>
      <c r="I12" s="1"/>
    </row>
    <row r="13" spans="1:9" x14ac:dyDescent="0.25">
      <c r="A13" s="1"/>
      <c r="B13" s="94" t="s">
        <v>70</v>
      </c>
      <c r="C13" s="95"/>
      <c r="D13" s="95"/>
      <c r="E13" s="95"/>
      <c r="F13" s="96"/>
      <c r="G13" s="18">
        <f>G11/G12</f>
        <v>-2219619.25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27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4" t="s">
        <v>5</v>
      </c>
      <c r="C8" s="95"/>
      <c r="D8" s="95"/>
      <c r="E8" s="95"/>
      <c r="F8" s="95"/>
      <c r="G8" s="96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9" t="s">
        <v>3</v>
      </c>
      <c r="G9" s="109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75332.490000000005</v>
      </c>
      <c r="F10" s="10">
        <f>E10/D10</f>
        <v>1004.4332000000001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60</v>
      </c>
      <c r="E11" s="46">
        <v>1746418.4</v>
      </c>
      <c r="F11" s="10">
        <f t="shared" ref="F11:F35" si="0">E11/D11</f>
        <v>29106.973333333332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4956849.91</v>
      </c>
      <c r="F12" s="10">
        <f t="shared" si="0"/>
        <v>247842.49550000002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457675.39</v>
      </c>
      <c r="F13" s="10">
        <f t="shared" si="0"/>
        <v>45767.539000000004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10</v>
      </c>
      <c r="E14" s="46">
        <v>911280</v>
      </c>
      <c r="F14" s="10">
        <f t="shared" si="0"/>
        <v>91128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10</v>
      </c>
      <c r="E15" s="46">
        <v>508364.52</v>
      </c>
      <c r="F15" s="10">
        <f t="shared" si="0"/>
        <v>50836.452000000005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3794266.72</v>
      </c>
      <c r="F16" s="10">
        <f t="shared" si="0"/>
        <v>189713.33600000001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65310.02</v>
      </c>
      <c r="F17" s="10">
        <f t="shared" si="0"/>
        <v>870.80026666666663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20</v>
      </c>
      <c r="E18" s="46">
        <v>804392.8</v>
      </c>
      <c r="F18" s="10">
        <f t="shared" si="0"/>
        <v>40219.64</v>
      </c>
      <c r="G18" s="3" t="s">
        <v>4</v>
      </c>
      <c r="H18" s="1"/>
    </row>
    <row r="19" spans="1:8" x14ac:dyDescent="0.25">
      <c r="A19" s="1"/>
      <c r="B19" s="50" t="s">
        <v>117</v>
      </c>
      <c r="C19" s="47">
        <v>2015</v>
      </c>
      <c r="D19" s="47">
        <v>75</v>
      </c>
      <c r="E19" s="46">
        <v>4256507.13</v>
      </c>
      <c r="F19" s="10">
        <f t="shared" si="0"/>
        <v>56753.428399999997</v>
      </c>
      <c r="G19" s="3" t="s">
        <v>4</v>
      </c>
      <c r="H19" s="1"/>
    </row>
    <row r="20" spans="1:8" x14ac:dyDescent="0.25">
      <c r="A20" s="1"/>
      <c r="B20" s="50" t="s">
        <v>119</v>
      </c>
      <c r="C20" s="47">
        <v>2015</v>
      </c>
      <c r="D20" s="47">
        <v>20</v>
      </c>
      <c r="E20" s="46">
        <v>262625.58</v>
      </c>
      <c r="F20" s="10">
        <f t="shared" si="0"/>
        <v>13131.279</v>
      </c>
      <c r="G20" s="3" t="s">
        <v>4</v>
      </c>
      <c r="H20" s="1"/>
    </row>
    <row r="21" spans="1:8" x14ac:dyDescent="0.25">
      <c r="A21" s="1"/>
      <c r="B21" s="50" t="s">
        <v>120</v>
      </c>
      <c r="C21" s="47">
        <v>2015</v>
      </c>
      <c r="D21" s="47">
        <v>10</v>
      </c>
      <c r="E21" s="46">
        <v>203862.91</v>
      </c>
      <c r="F21" s="10">
        <f t="shared" si="0"/>
        <v>20386.291000000001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20</v>
      </c>
      <c r="E22" s="46">
        <v>537489.31000000006</v>
      </c>
      <c r="F22" s="10">
        <f t="shared" si="0"/>
        <v>26874.465500000002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50</v>
      </c>
      <c r="E23" s="46">
        <v>453795.4</v>
      </c>
      <c r="F23" s="10">
        <f t="shared" si="0"/>
        <v>9075.9080000000013</v>
      </c>
      <c r="G23" s="3" t="s">
        <v>4</v>
      </c>
      <c r="H23" s="1"/>
    </row>
    <row r="24" spans="1:8" x14ac:dyDescent="0.25">
      <c r="A24" s="1"/>
      <c r="B24" s="50" t="s">
        <v>123</v>
      </c>
      <c r="C24" s="47">
        <v>2015</v>
      </c>
      <c r="D24" s="47">
        <v>60</v>
      </c>
      <c r="E24" s="46">
        <v>24534.09</v>
      </c>
      <c r="F24" s="10">
        <f t="shared" si="0"/>
        <v>408.9015</v>
      </c>
      <c r="G24" s="3" t="s">
        <v>4</v>
      </c>
      <c r="H24" s="1"/>
    </row>
    <row r="25" spans="1:8" x14ac:dyDescent="0.25">
      <c r="A25" s="1"/>
      <c r="B25" s="50" t="s">
        <v>117</v>
      </c>
      <c r="C25" s="47">
        <v>2015</v>
      </c>
      <c r="D25" s="47">
        <v>75</v>
      </c>
      <c r="E25" s="46">
        <v>1657020.34</v>
      </c>
      <c r="F25" s="10">
        <f t="shared" si="0"/>
        <v>22093.604533333335</v>
      </c>
      <c r="G25" s="3" t="s">
        <v>4</v>
      </c>
      <c r="H25" s="1"/>
    </row>
    <row r="26" spans="1:8" x14ac:dyDescent="0.25">
      <c r="A26" s="1"/>
      <c r="B26" s="50" t="s">
        <v>114</v>
      </c>
      <c r="C26" s="47">
        <v>2015</v>
      </c>
      <c r="D26" s="47">
        <v>10</v>
      </c>
      <c r="E26" s="46">
        <v>192581.69</v>
      </c>
      <c r="F26" s="10">
        <f t="shared" si="0"/>
        <v>19258.169000000002</v>
      </c>
      <c r="G26" s="3" t="s">
        <v>4</v>
      </c>
      <c r="H26" s="1"/>
    </row>
    <row r="27" spans="1:8" x14ac:dyDescent="0.25">
      <c r="A27" s="1"/>
      <c r="B27" s="50" t="s">
        <v>124</v>
      </c>
      <c r="C27" s="47">
        <v>2015</v>
      </c>
      <c r="D27" s="47">
        <v>20</v>
      </c>
      <c r="E27" s="46">
        <v>818987.01</v>
      </c>
      <c r="F27" s="10">
        <f t="shared" si="0"/>
        <v>40949.3505</v>
      </c>
      <c r="G27" s="3" t="s">
        <v>4</v>
      </c>
      <c r="H27" s="1"/>
    </row>
    <row r="28" spans="1:8" x14ac:dyDescent="0.25">
      <c r="A28" s="1"/>
      <c r="B28" s="50" t="s">
        <v>111</v>
      </c>
      <c r="C28" s="47">
        <v>2015</v>
      </c>
      <c r="D28" s="47">
        <v>60</v>
      </c>
      <c r="E28" s="46">
        <v>75483.710000000006</v>
      </c>
      <c r="F28" s="10">
        <f t="shared" si="0"/>
        <v>1258.0618333333334</v>
      </c>
      <c r="G28" s="3" t="s">
        <v>4</v>
      </c>
      <c r="H28" s="1"/>
    </row>
    <row r="29" spans="1:8" x14ac:dyDescent="0.25">
      <c r="A29" s="1"/>
      <c r="B29" s="50" t="s">
        <v>125</v>
      </c>
      <c r="C29" s="47">
        <v>2015</v>
      </c>
      <c r="D29" s="47">
        <v>75</v>
      </c>
      <c r="E29" s="46">
        <v>56245.25</v>
      </c>
      <c r="F29" s="10">
        <f t="shared" si="0"/>
        <v>749.93666666666661</v>
      </c>
      <c r="G29" s="3" t="s">
        <v>4</v>
      </c>
      <c r="H29" s="1"/>
    </row>
    <row r="30" spans="1:8" x14ac:dyDescent="0.25">
      <c r="A30" s="1"/>
      <c r="B30" s="50" t="s">
        <v>121</v>
      </c>
      <c r="C30" s="47">
        <v>2015</v>
      </c>
      <c r="D30" s="47">
        <v>20</v>
      </c>
      <c r="E30" s="46">
        <v>439828.24</v>
      </c>
      <c r="F30" s="10">
        <f t="shared" si="0"/>
        <v>21991.412</v>
      </c>
      <c r="G30" s="3" t="s">
        <v>4</v>
      </c>
      <c r="H30" s="1"/>
    </row>
    <row r="31" spans="1:8" x14ac:dyDescent="0.25">
      <c r="A31" s="1"/>
      <c r="B31" s="50" t="s">
        <v>117</v>
      </c>
      <c r="C31" s="47">
        <v>2015</v>
      </c>
      <c r="D31" s="47">
        <v>75</v>
      </c>
      <c r="E31" s="46">
        <v>136671.97</v>
      </c>
      <c r="F31" s="10">
        <f t="shared" si="0"/>
        <v>1822.2929333333334</v>
      </c>
      <c r="G31" s="3" t="s">
        <v>4</v>
      </c>
      <c r="H31" s="1"/>
    </row>
    <row r="32" spans="1:8" x14ac:dyDescent="0.25">
      <c r="A32" s="1"/>
      <c r="B32" s="50" t="s">
        <v>121</v>
      </c>
      <c r="C32" s="47">
        <v>2015</v>
      </c>
      <c r="D32" s="47">
        <v>20</v>
      </c>
      <c r="E32" s="46">
        <v>638216.78</v>
      </c>
      <c r="F32" s="10">
        <f t="shared" si="0"/>
        <v>31910.839</v>
      </c>
      <c r="G32" s="3" t="s">
        <v>4</v>
      </c>
      <c r="H32" s="1"/>
    </row>
    <row r="33" spans="1:8" x14ac:dyDescent="0.25">
      <c r="A33" s="1"/>
      <c r="B33" s="50" t="s">
        <v>125</v>
      </c>
      <c r="C33" s="47">
        <v>2015</v>
      </c>
      <c r="D33" s="47">
        <v>75</v>
      </c>
      <c r="E33" s="46">
        <v>154927.54</v>
      </c>
      <c r="F33" s="10">
        <f t="shared" si="0"/>
        <v>2065.7005333333336</v>
      </c>
      <c r="G33" s="3" t="s">
        <v>4</v>
      </c>
      <c r="H33" s="1"/>
    </row>
    <row r="34" spans="1:8" x14ac:dyDescent="0.25">
      <c r="A34" s="1"/>
      <c r="B34" s="50" t="s">
        <v>122</v>
      </c>
      <c r="C34" s="47">
        <v>2015</v>
      </c>
      <c r="D34" s="47">
        <v>50</v>
      </c>
      <c r="E34" s="46">
        <v>3211859.46</v>
      </c>
      <c r="F34" s="10">
        <f t="shared" si="0"/>
        <v>64237.189200000001</v>
      </c>
      <c r="G34" s="3" t="s">
        <v>4</v>
      </c>
      <c r="H34" s="1"/>
    </row>
    <row r="35" spans="1:8" x14ac:dyDescent="0.25">
      <c r="A35" s="1"/>
      <c r="B35" s="50" t="s">
        <v>117</v>
      </c>
      <c r="C35" s="47">
        <v>2015</v>
      </c>
      <c r="D35" s="47">
        <v>75</v>
      </c>
      <c r="E35" s="46">
        <v>218839.98</v>
      </c>
      <c r="F35" s="10">
        <f t="shared" si="0"/>
        <v>2917.8664000000003</v>
      </c>
      <c r="G35" s="3" t="s">
        <v>4</v>
      </c>
      <c r="H35" s="1"/>
    </row>
    <row r="36" spans="1:8" x14ac:dyDescent="0.25">
      <c r="A36" s="1"/>
      <c r="B36" s="94" t="s">
        <v>126</v>
      </c>
      <c r="C36" s="95"/>
      <c r="D36" s="95"/>
      <c r="E36" s="96"/>
      <c r="F36" s="18">
        <f>SUM(F10:F35)</f>
        <v>1032374.3653000003</v>
      </c>
      <c r="G36" s="8" t="s">
        <v>4</v>
      </c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</sheetData>
  <sheetProtection password="C6BD" sheet="1" objects="1" scenarios="1"/>
  <mergeCells count="4">
    <mergeCell ref="B36:E3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0" t="s">
        <v>7</v>
      </c>
      <c r="C3" s="110"/>
      <c r="D3" s="110"/>
      <c r="E3" s="110"/>
      <c r="F3" s="110"/>
      <c r="G3" s="110"/>
      <c r="H3" s="110"/>
      <c r="I3" s="1"/>
    </row>
    <row r="4" spans="1:9" ht="15" customHeight="1" x14ac:dyDescent="0.25">
      <c r="A4" s="1"/>
      <c r="B4" s="110"/>
      <c r="C4" s="110"/>
      <c r="D4" s="110"/>
      <c r="E4" s="110"/>
      <c r="F4" s="110"/>
      <c r="G4" s="110"/>
      <c r="H4" s="11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1" t="s">
        <v>88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97" t="s">
        <v>75</v>
      </c>
      <c r="C9" s="98"/>
      <c r="D9" s="98"/>
      <c r="E9" s="98"/>
      <c r="F9" s="99"/>
      <c r="G9" s="46">
        <v>1347471</v>
      </c>
      <c r="H9" s="3" t="s">
        <v>4</v>
      </c>
      <c r="I9" s="1"/>
    </row>
    <row r="10" spans="1:9" x14ac:dyDescent="0.25">
      <c r="A10" s="1"/>
      <c r="B10" s="97" t="s">
        <v>76</v>
      </c>
      <c r="C10" s="98"/>
      <c r="D10" s="98"/>
      <c r="E10" s="98"/>
      <c r="F10" s="99"/>
      <c r="G10" s="46">
        <v>873000</v>
      </c>
      <c r="H10" s="3" t="s">
        <v>4</v>
      </c>
      <c r="I10" s="1"/>
    </row>
    <row r="11" spans="1:9" x14ac:dyDescent="0.25">
      <c r="A11" s="1"/>
      <c r="B11" s="94" t="s">
        <v>77</v>
      </c>
      <c r="C11" s="95"/>
      <c r="D11" s="95"/>
      <c r="E11" s="95"/>
      <c r="F11" s="96"/>
      <c r="G11" s="18">
        <f>G9-G10</f>
        <v>474471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1" t="s">
        <v>78</v>
      </c>
      <c r="C14" s="112"/>
      <c r="D14" s="112"/>
      <c r="E14" s="112"/>
      <c r="F14" s="112"/>
      <c r="G14" s="112"/>
      <c r="H14" s="113"/>
      <c r="I14" s="1"/>
    </row>
    <row r="15" spans="1:9" x14ac:dyDescent="0.25">
      <c r="A15" s="1"/>
      <c r="B15" s="97" t="s">
        <v>79</v>
      </c>
      <c r="C15" s="98"/>
      <c r="D15" s="98"/>
      <c r="E15" s="98"/>
      <c r="F15" s="99"/>
      <c r="G15" s="46">
        <v>2870069</v>
      </c>
      <c r="H15" s="3" t="s">
        <v>4</v>
      </c>
      <c r="I15" s="1"/>
    </row>
    <row r="16" spans="1:9" x14ac:dyDescent="0.25">
      <c r="A16" s="1"/>
      <c r="B16" s="97" t="s">
        <v>80</v>
      </c>
      <c r="C16" s="98"/>
      <c r="D16" s="98"/>
      <c r="E16" s="98"/>
      <c r="F16" s="99"/>
      <c r="G16" s="54">
        <v>2001000</v>
      </c>
      <c r="H16" s="3" t="s">
        <v>4</v>
      </c>
      <c r="I16" s="1"/>
    </row>
    <row r="17" spans="1:9" x14ac:dyDescent="0.25">
      <c r="A17" s="1"/>
      <c r="B17" s="94" t="s">
        <v>81</v>
      </c>
      <c r="C17" s="95"/>
      <c r="D17" s="95"/>
      <c r="E17" s="95"/>
      <c r="F17" s="96"/>
      <c r="G17" s="18">
        <f>G15-G16</f>
        <v>869069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1" t="s">
        <v>89</v>
      </c>
      <c r="C20" s="112"/>
      <c r="D20" s="112"/>
      <c r="E20" s="112"/>
      <c r="F20" s="112"/>
      <c r="G20" s="112"/>
      <c r="H20" s="113"/>
      <c r="I20" s="1"/>
    </row>
    <row r="21" spans="1:9" x14ac:dyDescent="0.25">
      <c r="A21" s="1"/>
      <c r="B21" s="97" t="s">
        <v>90</v>
      </c>
      <c r="C21" s="98"/>
      <c r="D21" s="98"/>
      <c r="E21" s="98"/>
      <c r="F21" s="99"/>
      <c r="G21" s="46">
        <v>385098</v>
      </c>
      <c r="H21" s="3" t="s">
        <v>4</v>
      </c>
      <c r="I21" s="1"/>
    </row>
    <row r="22" spans="1:9" x14ac:dyDescent="0.25">
      <c r="A22" s="1"/>
      <c r="B22" s="97" t="s">
        <v>92</v>
      </c>
      <c r="C22" s="98"/>
      <c r="D22" s="98"/>
      <c r="E22" s="98"/>
      <c r="F22" s="99"/>
      <c r="G22" s="46">
        <v>600000</v>
      </c>
      <c r="H22" s="3" t="s">
        <v>4</v>
      </c>
      <c r="I22" s="1"/>
    </row>
    <row r="23" spans="1:9" x14ac:dyDescent="0.25">
      <c r="A23" s="1"/>
      <c r="B23" s="94" t="s">
        <v>91</v>
      </c>
      <c r="C23" s="95"/>
      <c r="D23" s="95"/>
      <c r="E23" s="95"/>
      <c r="F23" s="96"/>
      <c r="G23" s="18">
        <f>G21-G22</f>
        <v>-214902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1" t="s">
        <v>82</v>
      </c>
      <c r="C26" s="112"/>
      <c r="D26" s="112"/>
      <c r="E26" s="112"/>
      <c r="F26" s="112"/>
      <c r="G26" s="112"/>
      <c r="H26" s="113"/>
      <c r="I26" s="1"/>
    </row>
    <row r="27" spans="1:9" ht="29.25" customHeight="1" x14ac:dyDescent="0.25">
      <c r="A27" s="1"/>
      <c r="B27" s="114" t="s">
        <v>93</v>
      </c>
      <c r="C27" s="115"/>
      <c r="D27" s="115"/>
      <c r="E27" s="115"/>
      <c r="F27" s="116"/>
      <c r="G27" s="46">
        <v>2145869</v>
      </c>
      <c r="H27" s="3" t="s">
        <v>4</v>
      </c>
      <c r="I27" s="1"/>
    </row>
    <row r="28" spans="1:9" x14ac:dyDescent="0.25">
      <c r="A28" s="1"/>
      <c r="B28" s="97" t="s">
        <v>94</v>
      </c>
      <c r="C28" s="98"/>
      <c r="D28" s="98"/>
      <c r="E28" s="98"/>
      <c r="F28" s="99"/>
      <c r="G28" s="46">
        <v>1945869</v>
      </c>
      <c r="H28" s="3" t="s">
        <v>4</v>
      </c>
      <c r="I28" s="1"/>
    </row>
    <row r="29" spans="1:9" ht="30" customHeight="1" x14ac:dyDescent="0.25">
      <c r="A29" s="1"/>
      <c r="B29" s="111" t="s">
        <v>95</v>
      </c>
      <c r="C29" s="112"/>
      <c r="D29" s="112"/>
      <c r="E29" s="112"/>
      <c r="F29" s="113"/>
      <c r="G29" s="18">
        <f>G27-G28</f>
        <v>200000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1" t="s">
        <v>83</v>
      </c>
      <c r="C32" s="112"/>
      <c r="D32" s="112"/>
      <c r="E32" s="112"/>
      <c r="F32" s="112"/>
      <c r="G32" s="112"/>
      <c r="H32" s="113"/>
      <c r="I32" s="1"/>
    </row>
    <row r="33" spans="1:9" x14ac:dyDescent="0.25">
      <c r="A33" s="1"/>
      <c r="B33" s="97" t="s">
        <v>84</v>
      </c>
      <c r="C33" s="98"/>
      <c r="D33" s="98"/>
      <c r="E33" s="98"/>
      <c r="F33" s="99"/>
      <c r="G33" s="46">
        <v>604667</v>
      </c>
      <c r="H33" s="3" t="s">
        <v>4</v>
      </c>
      <c r="I33" s="1"/>
    </row>
    <row r="34" spans="1:9" x14ac:dyDescent="0.25">
      <c r="A34" s="1"/>
      <c r="B34" s="97" t="s">
        <v>85</v>
      </c>
      <c r="C34" s="98"/>
      <c r="D34" s="98"/>
      <c r="E34" s="98"/>
      <c r="F34" s="99"/>
      <c r="G34" s="46">
        <v>657000</v>
      </c>
      <c r="H34" s="3" t="s">
        <v>4</v>
      </c>
      <c r="I34" s="1"/>
    </row>
    <row r="35" spans="1:9" x14ac:dyDescent="0.25">
      <c r="A35" s="1"/>
      <c r="B35" s="97" t="s">
        <v>86</v>
      </c>
      <c r="C35" s="98"/>
      <c r="D35" s="98"/>
      <c r="E35" s="98"/>
      <c r="F35" s="99"/>
      <c r="G35" s="10">
        <f>'Fane 7. Gen. inv. i 2015'!F36</f>
        <v>1032374.3653000003</v>
      </c>
      <c r="H35" s="3" t="s">
        <v>4</v>
      </c>
      <c r="I35" s="1"/>
    </row>
    <row r="36" spans="1:9" x14ac:dyDescent="0.25">
      <c r="A36" s="1"/>
      <c r="B36" s="94" t="s">
        <v>83</v>
      </c>
      <c r="C36" s="95"/>
      <c r="D36" s="95"/>
      <c r="E36" s="95"/>
      <c r="F36" s="96"/>
      <c r="G36" s="18">
        <f>G35-G33+G35-G34</f>
        <v>803081.73060000059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0" t="s">
        <v>6</v>
      </c>
      <c r="C3" s="110"/>
      <c r="D3" s="110"/>
      <c r="E3" s="110"/>
      <c r="F3" s="110"/>
      <c r="G3" s="110"/>
      <c r="H3" s="110"/>
      <c r="I3" s="1"/>
    </row>
    <row r="4" spans="1:9" ht="15" customHeight="1" x14ac:dyDescent="0.25">
      <c r="A4" s="1"/>
      <c r="B4" s="110"/>
      <c r="C4" s="110"/>
      <c r="D4" s="110"/>
      <c r="E4" s="110"/>
      <c r="F4" s="110"/>
      <c r="G4" s="110"/>
      <c r="H4" s="11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40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0" t="s">
        <v>42</v>
      </c>
      <c r="C9" s="101"/>
      <c r="D9" s="101"/>
      <c r="E9" s="101"/>
      <c r="F9" s="102"/>
      <c r="G9" s="45">
        <v>43571938</v>
      </c>
      <c r="H9" s="6" t="s">
        <v>4</v>
      </c>
      <c r="I9" s="1"/>
    </row>
    <row r="10" spans="1:9" x14ac:dyDescent="0.25">
      <c r="A10" s="1"/>
      <c r="B10" s="94" t="s">
        <v>43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44</v>
      </c>
      <c r="C11" s="98"/>
      <c r="D11" s="99"/>
      <c r="E11" s="46">
        <v>17418850</v>
      </c>
      <c r="F11" s="3" t="s">
        <v>4</v>
      </c>
      <c r="G11" s="9"/>
      <c r="H11" s="13"/>
      <c r="I11" s="1"/>
    </row>
    <row r="12" spans="1:9" x14ac:dyDescent="0.25">
      <c r="A12" s="1"/>
      <c r="B12" s="97" t="s">
        <v>45</v>
      </c>
      <c r="C12" s="98"/>
      <c r="D12" s="99"/>
      <c r="E12" s="46">
        <v>4665283</v>
      </c>
      <c r="F12" s="3" t="s">
        <v>4</v>
      </c>
      <c r="G12" s="4"/>
      <c r="H12" s="14"/>
      <c r="I12" s="1"/>
    </row>
    <row r="13" spans="1:9" x14ac:dyDescent="0.25">
      <c r="A13" s="1"/>
      <c r="B13" s="97" t="s">
        <v>46</v>
      </c>
      <c r="C13" s="98"/>
      <c r="D13" s="99"/>
      <c r="E13" s="46">
        <v>283755</v>
      </c>
      <c r="F13" s="3" t="s">
        <v>4</v>
      </c>
      <c r="G13" s="4"/>
      <c r="H13" s="14"/>
      <c r="I13" s="1"/>
    </row>
    <row r="14" spans="1:9" x14ac:dyDescent="0.25">
      <c r="A14" s="1"/>
      <c r="B14" s="97" t="s">
        <v>47</v>
      </c>
      <c r="C14" s="98"/>
      <c r="D14" s="99"/>
      <c r="E14" s="46">
        <v>1518833</v>
      </c>
      <c r="F14" s="3" t="s">
        <v>4</v>
      </c>
      <c r="G14" s="4"/>
      <c r="H14" s="14"/>
      <c r="I14" s="1"/>
    </row>
    <row r="15" spans="1:9" x14ac:dyDescent="0.25">
      <c r="A15" s="1"/>
      <c r="B15" s="100" t="s">
        <v>48</v>
      </c>
      <c r="C15" s="101"/>
      <c r="D15" s="102"/>
      <c r="E15" s="17">
        <f>SUM(E11:E14)</f>
        <v>23886721</v>
      </c>
      <c r="F15" s="6" t="s">
        <v>4</v>
      </c>
      <c r="G15" s="4"/>
      <c r="H15" s="14"/>
      <c r="I15" s="1"/>
    </row>
    <row r="16" spans="1:9" x14ac:dyDescent="0.25">
      <c r="A16" s="1"/>
      <c r="B16" s="97" t="s">
        <v>49</v>
      </c>
      <c r="C16" s="98"/>
      <c r="D16" s="99"/>
      <c r="E16" s="46">
        <v>750511</v>
      </c>
      <c r="F16" s="3" t="s">
        <v>4</v>
      </c>
      <c r="G16" s="4"/>
      <c r="H16" s="14"/>
      <c r="I16" s="1"/>
    </row>
    <row r="17" spans="1:9" x14ac:dyDescent="0.25">
      <c r="A17" s="1"/>
      <c r="B17" s="97" t="s">
        <v>50</v>
      </c>
      <c r="C17" s="98"/>
      <c r="D17" s="99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7" t="s">
        <v>51</v>
      </c>
      <c r="C18" s="98"/>
      <c r="D18" s="99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0" t="s">
        <v>52</v>
      </c>
      <c r="C19" s="101"/>
      <c r="D19" s="102"/>
      <c r="E19" s="17">
        <f>SUM(E16:E18)</f>
        <v>750511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4" t="s">
        <v>53</v>
      </c>
      <c r="C20" s="115"/>
      <c r="D20" s="116"/>
      <c r="E20" s="46">
        <v>-3199499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4" t="s">
        <v>54</v>
      </c>
      <c r="C21" s="115"/>
      <c r="D21" s="116"/>
      <c r="E21" s="46">
        <v>-19393811</v>
      </c>
      <c r="F21" s="3" t="s">
        <v>4</v>
      </c>
      <c r="G21" s="4"/>
      <c r="H21" s="14"/>
      <c r="I21" s="1"/>
    </row>
    <row r="22" spans="1:9" x14ac:dyDescent="0.25">
      <c r="A22" s="1"/>
      <c r="B22" s="97" t="s">
        <v>55</v>
      </c>
      <c r="C22" s="98"/>
      <c r="D22" s="99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7" t="s">
        <v>56</v>
      </c>
      <c r="C23" s="98"/>
      <c r="D23" s="99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4" t="s">
        <v>57</v>
      </c>
      <c r="C24" s="115"/>
      <c r="D24" s="11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4" t="s">
        <v>58</v>
      </c>
      <c r="C25" s="115"/>
      <c r="D25" s="11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4" t="s">
        <v>59</v>
      </c>
      <c r="C26" s="115"/>
      <c r="D26" s="116"/>
      <c r="E26" s="46">
        <v>-6288897</v>
      </c>
      <c r="F26" s="3" t="s">
        <v>4</v>
      </c>
      <c r="G26" s="4"/>
      <c r="H26" s="14"/>
      <c r="I26" s="1"/>
    </row>
    <row r="27" spans="1:9" x14ac:dyDescent="0.25">
      <c r="A27" s="1"/>
      <c r="B27" s="100" t="s">
        <v>60</v>
      </c>
      <c r="C27" s="101"/>
      <c r="D27" s="102"/>
      <c r="E27" s="17">
        <f>SUM(E20:E26)</f>
        <v>-28882207</v>
      </c>
      <c r="F27" s="6" t="s">
        <v>4</v>
      </c>
      <c r="G27" s="5"/>
      <c r="H27" s="15"/>
      <c r="I27" s="1"/>
    </row>
    <row r="28" spans="1:9" x14ac:dyDescent="0.25">
      <c r="A28" s="1"/>
      <c r="B28" s="100" t="s">
        <v>61</v>
      </c>
      <c r="C28" s="101"/>
      <c r="D28" s="102"/>
      <c r="E28" s="17">
        <f>E15+E19+E27</f>
        <v>-4244975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4" t="s">
        <v>62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100" t="s">
        <v>62</v>
      </c>
      <c r="C30" s="101"/>
      <c r="D30" s="102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7" t="s">
        <v>127</v>
      </c>
      <c r="C31" s="95"/>
      <c r="D31" s="95"/>
      <c r="E31" s="95"/>
      <c r="F31" s="95"/>
      <c r="G31" s="95"/>
      <c r="H31" s="96"/>
      <c r="I31" s="1"/>
    </row>
    <row r="32" spans="1:9" ht="30" customHeight="1" x14ac:dyDescent="0.25">
      <c r="A32" s="1"/>
      <c r="B32" s="114" t="s">
        <v>128</v>
      </c>
      <c r="C32" s="115"/>
      <c r="D32" s="116"/>
      <c r="E32" s="46">
        <v>42701041</v>
      </c>
      <c r="F32" s="3" t="s">
        <v>4</v>
      </c>
      <c r="G32" s="9"/>
      <c r="H32" s="13"/>
      <c r="I32" s="1"/>
    </row>
    <row r="33" spans="1:9" x14ac:dyDescent="0.25">
      <c r="A33" s="1"/>
      <c r="B33" s="97" t="s">
        <v>63</v>
      </c>
      <c r="C33" s="98"/>
      <c r="D33" s="99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4" t="s">
        <v>64</v>
      </c>
      <c r="C34" s="115"/>
      <c r="D34" s="116"/>
      <c r="E34" s="46">
        <v>1242467</v>
      </c>
      <c r="F34" s="3" t="s">
        <v>4</v>
      </c>
      <c r="G34" s="5"/>
      <c r="H34" s="15"/>
      <c r="I34" s="1"/>
    </row>
    <row r="35" spans="1:9" x14ac:dyDescent="0.25">
      <c r="A35" s="1"/>
      <c r="B35" s="100" t="s">
        <v>65</v>
      </c>
      <c r="C35" s="101"/>
      <c r="D35" s="102"/>
      <c r="E35" s="17">
        <f>SUM(E32:E34)</f>
        <v>43943508</v>
      </c>
      <c r="F35" s="6" t="s">
        <v>4</v>
      </c>
      <c r="G35" s="17">
        <f>-E35</f>
        <v>-43943508</v>
      </c>
      <c r="H35" s="6" t="s">
        <v>4</v>
      </c>
      <c r="I35" s="1"/>
    </row>
    <row r="36" spans="1:9" x14ac:dyDescent="0.25">
      <c r="A36" s="1"/>
      <c r="B36" s="94" t="s">
        <v>41</v>
      </c>
      <c r="C36" s="95"/>
      <c r="D36" s="95"/>
      <c r="E36" s="95"/>
      <c r="F36" s="96"/>
      <c r="G36" s="18">
        <f>$G$9+$G$28+$G$30+$G$35</f>
        <v>-371570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2017-06-23T12:54:01Z</dcterms:modified>
</cp:coreProperties>
</file>