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E4" i="16" l="1"/>
  <c r="D3" i="16"/>
  <c r="E3" i="16"/>
  <c r="F3" i="17" l="1"/>
  <c r="G3" i="17"/>
  <c r="D4" i="16" l="1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3" i="16" s="1"/>
  <c r="G5" i="17"/>
  <c r="F4" i="17"/>
  <c r="E5" i="17"/>
  <c r="G4" i="17"/>
  <c r="E4" i="17"/>
  <c r="F5" i="17"/>
  <c r="J3" i="24"/>
  <c r="D5" i="16"/>
  <c r="F3" i="16" s="1"/>
  <c r="D6" i="16"/>
  <c r="M3" i="24" l="1"/>
  <c r="B10" i="12" s="1"/>
  <c r="B11" i="12" s="1"/>
  <c r="H3" i="17"/>
  <c r="B4" i="12" s="1"/>
  <c r="I2" i="15"/>
  <c r="K2" i="15" s="1"/>
  <c r="B2" i="12" s="1"/>
  <c r="H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<sst xmlns="http://schemas.openxmlformats.org/spreadsheetml/2006/main" count="145" uniqueCount="106">
  <si>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</si>
  <si>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</si>
  <si>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</si>
  <si>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</si>
  <si>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</si>
  <si>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</si>
  <si>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</si>
  <si>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</si>
  <si>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</si>
  <si>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</si>
  <si>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</si>
  <si>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</si>
  <si>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</si>
  <si>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</si>
  <si>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</si>
  <si>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</si>
  <si>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</si>
  <si>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</si>
  <si>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</si>
  <si>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</si>
  <si>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</si>
  <si>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</si>
  <si>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</si>
  <si>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</si>
  <si>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</si>
  <si>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</si>
  <si>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</si>
  <si>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</si>
  <si>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</si>
  <si>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</si>
  <si>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</si>
  <si>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</si>
  <si>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</si>
  <si>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</si>
  <si>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</si>
  <si>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</si>
  <si>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</si>
  <si>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</si>
  <si>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</si>
  <si>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</si>
  <si>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</si>
  <si>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</si>
  <si>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</si>
  <si>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</si>
  <si>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</si>
  <si>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</si>
  <si>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</si>
  <si>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</si>
  <si>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</si>
  <si>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</si>
  <si>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</si>
  <si>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</si>
  <si>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</si>
  <si>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</si>
  <si>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</si>
  <si>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</si>
  <si>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</si>
  <si>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</si>
  <si>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</si>
  <si>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</si>
  <si>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</si>
  <si>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</si>
  <si>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</si>
  <si>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</si>
  <si>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</si>
  <si>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</si>
  <si>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</si>
  <si>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</si>
  <si>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</si>
  <si>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</si>
  <si>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</si>
  <si>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</si>
  <si>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</si>
  <si>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</si>
  <si>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</si>
  <si>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</si>
  <si>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</si>
  <si>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Ryparken</t>
  </si>
  <si>
    <t>Tåsinge plads</t>
  </si>
  <si>
    <t>Amagerbanen</t>
  </si>
  <si>
    <t>Sankt Annæ Plads</t>
  </si>
  <si>
    <t>GF Øresund</t>
  </si>
  <si>
    <t>Enghave Park</t>
  </si>
  <si>
    <t>Skt. Kjelds Kvarteret</t>
  </si>
  <si>
    <t>Strandstræderne</t>
  </si>
  <si>
    <t>Ab Jagtvænget</t>
  </si>
  <si>
    <t>Amagerbanen II</t>
  </si>
  <si>
    <t>Amagerbrogade</t>
  </si>
  <si>
    <t>Carl Nielsens Alle</t>
  </si>
  <si>
    <t>De gamles by</t>
  </si>
  <si>
    <t>De indre søer</t>
  </si>
  <si>
    <t xml:space="preserve">Folehaven </t>
  </si>
  <si>
    <t>Fuglekvarteret</t>
  </si>
  <si>
    <t>Gothersgade</t>
  </si>
  <si>
    <t xml:space="preserve">Hovmenstervej </t>
  </si>
  <si>
    <t>Husum Vænge</t>
  </si>
  <si>
    <t>Rantzausgade</t>
  </si>
  <si>
    <t>Remiseparken</t>
  </si>
  <si>
    <t>Scandiagade</t>
  </si>
  <si>
    <t>Sti ved Nyboder Skole</t>
  </si>
  <si>
    <t>Strandboulevarden</t>
  </si>
  <si>
    <t>Ørnevej-Glentevej-Nordrefasanvej</t>
  </si>
  <si>
    <t>Østerbrogade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</si>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</sst>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103488949.02308545</v>
      </c>
      <c r="C2" t="s">
        <v>11</v>
      </c>
    </row>
    <row r="3" spans="1:3" s="2" customFormat="1" x14ac:dyDescent="0.25">
      <c r="A3" s="6" t="s">
        <v>8</v>
      </c>
      <c r="B3" s="39">
        <f>'Miljø- og servicemål'!H3</f>
        <v>4572113.6659079995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220331.88266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5336900.3532929663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113618294.92494641</v>
      </c>
      <c r="C6" s="65" t="s">
        <v>11</v>
      </c>
    </row>
    <row r="7" spans="1:3" x14ac:dyDescent="0.25">
      <c r="A7" s="50" t="s">
        <v>0</v>
      </c>
      <c r="B7" s="41">
        <f>Investeringer!E3</f>
        <v>124267115.64562885</v>
      </c>
      <c r="C7" s="26" t="s">
        <v>11</v>
      </c>
    </row>
    <row r="8" spans="1:3" x14ac:dyDescent="0.25">
      <c r="A8" s="5" t="s">
        <v>1</v>
      </c>
      <c r="B8" s="38">
        <f>Investeringer!F3</f>
        <v>17837061.238178603</v>
      </c>
      <c r="C8" t="s">
        <v>11</v>
      </c>
    </row>
    <row r="9" spans="1:3" x14ac:dyDescent="0.25">
      <c r="A9" s="5" t="s">
        <v>2</v>
      </c>
      <c r="B9" s="38">
        <f>Investeringer!G3</f>
        <v>7571085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2725957.0353333335</v>
      </c>
      <c r="C10" t="s">
        <v>11</v>
      </c>
    </row>
    <row r="11" spans="1:3" s="25" customFormat="1" x14ac:dyDescent="0.25">
      <c r="A11" s="4" t="s">
        <v>48</v>
      </c>
      <c r="B11" s="51">
        <f>SUM(B7:B10)</f>
        <v>152401218.91914079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255325652</v>
      </c>
      <c r="C12" t="s">
        <v>11</v>
      </c>
    </row>
    <row r="13" spans="1:3" s="25" customFormat="1" x14ac:dyDescent="0.25">
      <c r="A13" s="5" t="s">
        <v>50</v>
      </c>
      <c r="B13" s="38">
        <f>SUM(Medfinansiering!B:B)</f>
        <v>19889735.607311744</v>
      </c>
      <c r="C13" s="25" t="s">
        <v>11</v>
      </c>
    </row>
    <row r="14" spans="1:3" s="25" customFormat="1" x14ac:dyDescent="0.25">
      <c r="A14" s="4" t="s">
        <v>74</v>
      </c>
      <c r="B14" s="51">
        <f>SUM(B12:B13)</f>
        <v>275215387.60731173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63</v>
      </c>
      <c r="B16" s="40">
        <f>SUM(B6,B11,B14)</f>
        <v>541234901.45139885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55</v>
      </c>
      <c r="B18" s="40">
        <f>B16*Pristalsregulering!C8*Pristalsregulering!C9</f>
        <v>546025772.07797217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62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64</v>
      </c>
      <c r="D1" s="62" t="s">
        <v>65</v>
      </c>
      <c r="E1" s="62" t="s">
        <v>56</v>
      </c>
      <c r="F1" s="55" t="s">
        <v>66</v>
      </c>
      <c r="G1" s="55" t="s">
        <v>75</v>
      </c>
      <c r="H1" s="55" t="s">
        <v>67</v>
      </c>
      <c r="I1" s="55" t="s">
        <v>49</v>
      </c>
      <c r="J1" s="14" t="s">
        <v>68</v>
      </c>
      <c r="K1" s="14" t="s">
        <v>69</v>
      </c>
    </row>
    <row r="2" spans="1:11" s="26" customFormat="1" ht="15.75" thickTop="1" x14ac:dyDescent="0.25">
      <c r="A2" s="31">
        <v>2015</v>
      </c>
      <c r="B2" s="52">
        <v>66815066</v>
      </c>
      <c r="C2" s="52">
        <v>0</v>
      </c>
      <c r="D2" s="52">
        <f>B2+C2</f>
        <v>66815066</v>
      </c>
      <c r="E2" s="53">
        <f>D2</f>
        <v>66815066</v>
      </c>
      <c r="F2" s="52">
        <v>109501530.55421956</v>
      </c>
      <c r="G2" s="52">
        <v>6137575.311557374</v>
      </c>
      <c r="H2" s="52">
        <f>F2-G2</f>
        <v>103363955.24266219</v>
      </c>
      <c r="I2" s="52">
        <f>AVERAGEIF(E2:E4,"&lt;&gt;0")</f>
        <v>79119934.516218662</v>
      </c>
      <c r="J2" s="52">
        <v>103488949.02308545</v>
      </c>
      <c r="K2" s="42">
        <f>IF(H2&gt;I2,IF(I2&gt;J2,I2,J2),H2)</f>
        <v>103488949.02308545</v>
      </c>
    </row>
    <row r="3" spans="1:11" s="26" customFormat="1" x14ac:dyDescent="0.25">
      <c r="A3" s="31">
        <v>2014</v>
      </c>
      <c r="B3" s="52">
        <v>80270942</v>
      </c>
      <c r="C3" s="52"/>
      <c r="D3" s="52">
        <f t="shared" ref="D3:D4" si="0">B3+C3</f>
        <v>80270942</v>
      </c>
      <c r="E3" s="53">
        <f>D3*Pristalsregulering!C7</f>
        <v>80335158.753599986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88805388</v>
      </c>
      <c r="C4" s="52"/>
      <c r="D4" s="52">
        <f t="shared" si="0"/>
        <v>88805388</v>
      </c>
      <c r="E4" s="53">
        <f>D4*Pristalsregulering!$C$6*Pristalsregulering!$C$7</f>
        <v>90209578.795055985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5" customWidth="1"/>
    <col min="4" max="4" width="30.7109375" style="58" customWidth="1"/>
    <col min="5" max="5" width="30.7109375" style="25" customWidth="1"/>
    <col min="6" max="6" width="30.7109375" style="58" customWidth="1"/>
    <col min="7" max="7" width="30.7109375" customWidth="1"/>
    <col min="8" max="8" width="30.7109375" style="58" customWidth="1"/>
    <col min="9" max="9" width="9.140625" hidden="1" customWidth="1"/>
    <col min="10" max="34" width="0" hidden="1" customWidth="1"/>
    <col min="35" max="35" width="9.140625" hidden="1" customWidth="1"/>
    <col min="36" max="41" width="0" hidden="1" customWidth="1"/>
    <col min="42" max="42" width="9.140625" hidden="1" customWidth="1"/>
    <col min="43" max="67" width="0" hidden="1" customWidth="1"/>
    <col min="68" max="68" width="9.140625" hidden="1" customWidth="1"/>
    <col min="69" max="86" width="0" hidden="1" customWidth="1"/>
    <col min="87" max="87" width="9.140625" hidden="1" customWidth="1"/>
    <col min="88" max="112" width="0" hidden="1" customWidth="1"/>
    <col min="113" max="113" width="9.140625" hidden="1" customWidth="1"/>
    <col min="114" max="119" width="0" hidden="1" customWidth="1"/>
    <col min="120" max="120" width="9.140625" hidden="1" customWidth="1"/>
    <col min="121" max="145" width="0" hidden="1" customWidth="1"/>
    <col min="146" max="146" width="9.140625" hidden="1" customWidth="1"/>
    <col min="147" max="152" width="0" hidden="1" customWidth="1"/>
    <col min="153" max="153" width="9.140625" hidden="1" customWidth="1"/>
    <col min="154" max="178" width="0" hidden="1" customWidth="1"/>
    <col min="179" max="179" width="9.140625" hidden="1" customWidth="1"/>
    <col min="180" max="190" width="0" hidden="1" customWidth="1"/>
    <col min="191" max="191" width="9.140625" hidden="1" customWidth="1"/>
    <col min="192" max="197" width="0" hidden="1" customWidth="1"/>
    <col min="198" max="198" width="9.140625" hidden="1" customWidth="1"/>
    <col min="199" max="223" width="0" hidden="1" customWidth="1"/>
    <col min="224" max="224" width="9.140625" hidden="1" customWidth="1"/>
    <col min="225" max="230" width="0" hidden="1" customWidth="1"/>
    <col min="231" max="231" width="9.140625" hidden="1" customWidth="1"/>
    <col min="232" max="256" width="0" hidden="1" customWidth="1"/>
    <col min="257" max="257" width="9.140625" hidden="1" customWidth="1"/>
    <col min="258" max="263" width="0" hidden="1" customWidth="1"/>
    <col min="264" max="264" width="9.140625" hidden="1" customWidth="1"/>
    <col min="265" max="289" width="0" hidden="1" customWidth="1"/>
    <col min="290" max="290" width="9.140625" hidden="1" customWidth="1"/>
    <col min="291" max="308" width="0" hidden="1" customWidth="1"/>
    <col min="309" max="309" width="9.140625" hidden="1" customWidth="1"/>
    <col min="310" max="315" width="0" hidden="1" customWidth="1"/>
    <col min="316" max="316" width="9.140625" hidden="1" customWidth="1"/>
    <col min="317" max="341" width="0" hidden="1" customWidth="1"/>
    <col min="342" max="16384" width="9.140625" hidden="1"/>
  </cols>
  <sheetData>
    <row r="1" spans="1:8" s="30" customFormat="1" ht="15.75" thickBot="1" x14ac:dyDescent="0.3">
      <c r="A1" s="10"/>
      <c r="B1" s="36" t="s">
        <v>103</v>
      </c>
      <c r="C1" s="36"/>
      <c r="D1" s="68" t="s">
        <v>104</v>
      </c>
      <c r="E1" s="13"/>
      <c r="F1" s="68" t="s">
        <v>105</v>
      </c>
      <c r="G1" s="13"/>
      <c r="H1" s="68"/>
    </row>
    <row r="2" spans="1:8" ht="30.75" thickTop="1" x14ac:dyDescent="0.25">
      <c r="A2" s="20" t="s">
        <v>13</v>
      </c>
      <c r="B2" s="37" t="s">
        <v>22</v>
      </c>
      <c r="C2" s="37" t="s">
        <v>23</v>
      </c>
      <c r="D2" s="59" t="s">
        <v>22</v>
      </c>
      <c r="E2" s="37" t="s">
        <v>23</v>
      </c>
      <c r="F2" s="59" t="s">
        <v>22</v>
      </c>
      <c r="G2" s="37" t="s">
        <v>23</v>
      </c>
      <c r="H2" s="56" t="s">
        <v>24</v>
      </c>
    </row>
    <row r="3" spans="1:8" s="25" customFormat="1" x14ac:dyDescent="0.25">
      <c r="A3" s="31">
        <v>2016</v>
      </c>
      <c r="B3" s="77"/>
      <c r="C3" s="77"/>
      <c r="D3" s="48">
        <f>B3</f>
        <v>0</v>
      </c>
      <c r="E3" s="38">
        <f>C3</f>
        <v>0</v>
      </c>
      <c r="F3" s="48">
        <f>IF(D4=0,0,AVERAGEIF(D4:D6,"&lt;&gt;0"))+D3</f>
        <v>698168.66590799997</v>
      </c>
      <c r="G3" s="41">
        <f>IF(E4=0,0,AVERAGEIF(E4:E6,"&lt;&gt;0"))+E3</f>
        <v>3873945</v>
      </c>
      <c r="H3" s="60">
        <f>SUM(F3:G3)</f>
        <v>4572113.6659079995</v>
      </c>
    </row>
    <row r="4" spans="1:8" x14ac:dyDescent="0.25">
      <c r="A4" s="31">
        <v>2015</v>
      </c>
      <c r="B4" s="38">
        <v>1109853</v>
      </c>
      <c r="C4" s="38">
        <v>3873945</v>
      </c>
      <c r="D4" s="48">
        <f>B4</f>
        <v>1109853</v>
      </c>
      <c r="E4" s="38">
        <f>C4</f>
        <v>3873945</v>
      </c>
      <c r="F4" s="48"/>
      <c r="G4" s="41"/>
      <c r="H4" s="57"/>
    </row>
    <row r="5" spans="1:8" x14ac:dyDescent="0.25">
      <c r="A5" s="31">
        <v>2014</v>
      </c>
      <c r="B5" s="38">
        <v>676598</v>
      </c>
      <c r="C5" s="38"/>
      <c r="D5" s="48">
        <f>B5*Pristalsregulering!$C$7</f>
        <v>677139.27839999995</v>
      </c>
      <c r="E5" s="38">
        <f>C5*Pristalsregulering!$C$7</f>
        <v>0</v>
      </c>
      <c r="F5" s="48"/>
      <c r="G5" s="41"/>
      <c r="H5" s="48"/>
    </row>
    <row r="6" spans="1:8" x14ac:dyDescent="0.25">
      <c r="A6" s="31">
        <v>2013</v>
      </c>
      <c r="B6" s="38">
        <v>302727</v>
      </c>
      <c r="C6" s="38"/>
      <c r="D6" s="48">
        <f>B6*Pristalsregulering!$C$7*Pristalsregulering!$C$6</f>
        <v>307513.71932399995</v>
      </c>
      <c r="E6" s="38">
        <f>C6*Pristalsregulering!$C$7*Pristalsregulering!$C$6</f>
        <v>0</v>
      </c>
      <c r="F6" s="48"/>
      <c r="G6" s="41"/>
      <c r="H6" s="48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8" t="s">
        <v>25</v>
      </c>
      <c r="C1" s="79"/>
      <c r="D1" s="79"/>
      <c r="E1" s="80" t="s">
        <v>57</v>
      </c>
      <c r="F1" s="81"/>
      <c r="G1" s="82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49156</v>
      </c>
      <c r="C3" s="45">
        <v>286676</v>
      </c>
      <c r="D3" s="45">
        <v>0</v>
      </c>
      <c r="E3" s="44">
        <f>B3</f>
        <v>49156</v>
      </c>
      <c r="F3" s="45">
        <f t="shared" ref="F3:G3" si="0">C3</f>
        <v>286676</v>
      </c>
      <c r="G3" s="46">
        <f t="shared" si="0"/>
        <v>0</v>
      </c>
      <c r="H3" s="47">
        <f>IF(E3=0,0,AVERAGEIF(E3:E5,"&lt;&gt;0"))+IF(F3=0,0,AVERAGEIF(F3:F5,"&lt;&gt;0"))+IF(G3=0,0,AVERAGEIF(G3:G5,"&lt;&gt;0"))</f>
        <v>220331.88266</v>
      </c>
    </row>
    <row r="4" spans="1:8" x14ac:dyDescent="0.25">
      <c r="A4" s="34">
        <v>2014</v>
      </c>
      <c r="B4" s="44">
        <v>11124</v>
      </c>
      <c r="C4" s="45">
        <v>147000</v>
      </c>
      <c r="D4" s="45">
        <v>0</v>
      </c>
      <c r="E4" s="44">
        <f>B4*Pristalsregulering!$C$7</f>
        <v>11132.8992</v>
      </c>
      <c r="F4" s="45">
        <f>C4*Pristalsregulering!$C$7</f>
        <v>147117.59999999998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23315</v>
      </c>
      <c r="C5" s="45">
        <v>141000</v>
      </c>
      <c r="D5" s="45">
        <v>0</v>
      </c>
      <c r="E5" s="44">
        <f>B5*Pristalsregulering!$C$7*Pristalsregulering!$C$6</f>
        <v>23683.656779999998</v>
      </c>
      <c r="F5" s="45">
        <f>C5*Pristalsregulering!$C$7*Pristalsregulering!$C$6</f>
        <v>143229.49199999997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5336900.3532929663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1" t="s">
        <v>72</v>
      </c>
      <c r="C1" s="81"/>
      <c r="D1" s="82"/>
      <c r="E1" s="83" t="s">
        <v>73</v>
      </c>
      <c r="F1" s="83"/>
      <c r="G1" s="83"/>
    </row>
    <row r="2" spans="1:7" s="25" customFormat="1" ht="15.75" thickTop="1" x14ac:dyDescent="0.25">
      <c r="A2" s="74" t="s">
        <v>13</v>
      </c>
      <c r="B2" s="26" t="s">
        <v>70</v>
      </c>
      <c r="C2" s="26" t="s">
        <v>1</v>
      </c>
      <c r="D2" s="31" t="s">
        <v>71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114142770.07004876</v>
      </c>
      <c r="C3" s="41">
        <v>17390771.836666662</v>
      </c>
      <c r="D3" s="43">
        <v>7571085</v>
      </c>
      <c r="E3" s="38">
        <f>B3*Pristalsregulering!C2*Pristalsregulering!C3*Pristalsregulering!C4*Pristalsregulering!C5*Pristalsregulering!C6*Pristalsregulering!C7</f>
        <v>124267115.64562885</v>
      </c>
      <c r="F3" s="38">
        <v>17837061.238178603</v>
      </c>
      <c r="G3" s="38">
        <f>D3</f>
        <v>7571085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8" t="s">
        <v>41</v>
      </c>
      <c r="C1" s="79"/>
      <c r="D1" s="79"/>
      <c r="E1" s="79"/>
      <c r="F1" s="80" t="s">
        <v>58</v>
      </c>
      <c r="G1" s="81"/>
      <c r="H1" s="81"/>
      <c r="I1" s="81"/>
      <c r="J1" s="84" t="s">
        <v>30</v>
      </c>
      <c r="K1" s="83"/>
      <c r="L1" s="85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76</v>
      </c>
      <c r="M2" s="7" t="s">
        <v>29</v>
      </c>
      <c r="N2" s="35"/>
    </row>
    <row r="3" spans="1:14" x14ac:dyDescent="0.25">
      <c r="A3" s="31">
        <v>2015</v>
      </c>
      <c r="B3" s="48">
        <v>0</v>
      </c>
      <c r="C3" s="41">
        <v>2723413</v>
      </c>
      <c r="D3" s="41">
        <v>619</v>
      </c>
      <c r="E3" s="43">
        <v>0</v>
      </c>
      <c r="F3" s="41">
        <f>B3</f>
        <v>0</v>
      </c>
      <c r="G3" s="41">
        <f>C3</f>
        <v>2723413</v>
      </c>
      <c r="H3" s="41">
        <f>D3</f>
        <v>619</v>
      </c>
      <c r="I3" s="43">
        <f>E3</f>
        <v>0</v>
      </c>
      <c r="J3" s="45">
        <f>AVERAGE(F3:F5)</f>
        <v>0</v>
      </c>
      <c r="K3" s="45">
        <f>G3</f>
        <v>2723413</v>
      </c>
      <c r="L3" s="46">
        <f>AVERAGE(H3:H5)+AVERAGE(I3:I5)</f>
        <v>2544.0353333333333</v>
      </c>
      <c r="M3" s="47">
        <f>SUM(J3:L3)</f>
        <v>2725957.0353333335</v>
      </c>
      <c r="N3" s="26"/>
    </row>
    <row r="4" spans="1:14" x14ac:dyDescent="0.25">
      <c r="A4" s="31">
        <v>2014</v>
      </c>
      <c r="B4" s="48">
        <v>0</v>
      </c>
      <c r="C4" s="41">
        <v>1382814</v>
      </c>
      <c r="D4" s="41">
        <v>6500</v>
      </c>
      <c r="E4" s="43">
        <v>0</v>
      </c>
      <c r="F4" s="41">
        <f>IF(B4="","",B4*Pristalsregulering!$C$7)</f>
        <v>0</v>
      </c>
      <c r="G4" s="41">
        <f>IF(C4="","",C4*Pristalsregulering!$C$7)</f>
        <v>1383920.2511999998</v>
      </c>
      <c r="H4" s="41">
        <f>IF(D4="","",D4*Pristalsregulering!$C$7)</f>
        <v>6505.2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0</v>
      </c>
      <c r="D5" s="41">
        <v>500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0</v>
      </c>
      <c r="H5" s="41">
        <f>IF(D5="","",D5*Pristalsregulering!$C$7*Pristalsregulering!$C$6)</f>
        <v>507.90599999999995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31</v>
      </c>
      <c r="C1" s="71" t="s">
        <v>32</v>
      </c>
      <c r="D1" s="71" t="s">
        <v>33</v>
      </c>
      <c r="E1" s="71" t="s">
        <v>34</v>
      </c>
      <c r="F1" s="71" t="s">
        <v>35</v>
      </c>
      <c r="G1" s="71" t="s">
        <v>36</v>
      </c>
      <c r="H1" s="71" t="s">
        <v>37</v>
      </c>
      <c r="I1" s="71" t="s">
        <v>38</v>
      </c>
      <c r="J1" s="71" t="s">
        <v>39</v>
      </c>
      <c r="K1" s="71" t="s">
        <v>59</v>
      </c>
      <c r="L1" s="72" t="s">
        <v>40</v>
      </c>
      <c r="M1" s="17" t="s">
        <v>29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5116072</v>
      </c>
      <c r="E2" s="45">
        <v>250177057</v>
      </c>
      <c r="F2" s="45">
        <v>0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255325652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>
      <selection activeCell="A28" sqref="A28:XFD28"/>
    </sheetView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60</v>
      </c>
      <c r="B1" s="67" t="s">
        <v>61</v>
      </c>
    </row>
    <row r="2" spans="1:2" x14ac:dyDescent="0.25">
      <c r="A2" s="26" t="s">
        <v>77</v>
      </c>
      <c r="B2" s="38">
        <v>2127940</v>
      </c>
    </row>
    <row r="3" spans="1:2" x14ac:dyDescent="0.25">
      <c r="A3" t="s">
        <v>78</v>
      </c>
      <c r="B3" s="38">
        <v>280521</v>
      </c>
    </row>
    <row r="4" spans="1:2" x14ac:dyDescent="0.25">
      <c r="A4" t="s">
        <v>79</v>
      </c>
      <c r="B4" s="38">
        <v>303766</v>
      </c>
    </row>
    <row r="5" spans="1:2" x14ac:dyDescent="0.25">
      <c r="A5" t="s">
        <v>80</v>
      </c>
      <c r="B5" s="38">
        <v>160030</v>
      </c>
    </row>
    <row r="6" spans="1:2" x14ac:dyDescent="0.25">
      <c r="A6" t="s">
        <v>81</v>
      </c>
      <c r="B6" s="38">
        <v>150898.54931731493</v>
      </c>
    </row>
    <row r="7" spans="1:2" x14ac:dyDescent="0.25">
      <c r="A7" t="s">
        <v>82</v>
      </c>
      <c r="B7" s="38">
        <v>2216707.0073000817</v>
      </c>
    </row>
    <row r="8" spans="1:2" x14ac:dyDescent="0.25">
      <c r="A8" t="s">
        <v>83</v>
      </c>
      <c r="B8" s="38">
        <v>1700405</v>
      </c>
    </row>
    <row r="9" spans="1:2" x14ac:dyDescent="0.25">
      <c r="A9" t="s">
        <v>84</v>
      </c>
      <c r="B9" s="38">
        <v>247149.80069435397</v>
      </c>
    </row>
    <row r="10" spans="1:2" x14ac:dyDescent="0.25">
      <c r="A10" t="s">
        <v>85</v>
      </c>
      <c r="B10" s="38">
        <v>330226.15999999997</v>
      </c>
    </row>
    <row r="11" spans="1:2" x14ac:dyDescent="0.25">
      <c r="A11" t="s">
        <v>86</v>
      </c>
      <c r="B11" s="38">
        <v>341159.46</v>
      </c>
    </row>
    <row r="12" spans="1:2" x14ac:dyDescent="0.25">
      <c r="A12" t="s">
        <v>87</v>
      </c>
      <c r="B12" s="38">
        <v>1650772</v>
      </c>
    </row>
    <row r="13" spans="1:2" x14ac:dyDescent="0.25">
      <c r="A13" t="s">
        <v>88</v>
      </c>
      <c r="B13" s="38">
        <v>143066.87</v>
      </c>
    </row>
    <row r="14" spans="1:2" x14ac:dyDescent="0.25">
      <c r="A14" t="s">
        <v>89</v>
      </c>
      <c r="B14" s="38">
        <v>302641.46000000002</v>
      </c>
    </row>
    <row r="15" spans="1:2" x14ac:dyDescent="0.25">
      <c r="A15" t="s">
        <v>90</v>
      </c>
      <c r="B15" s="38">
        <v>880411.51</v>
      </c>
    </row>
    <row r="16" spans="1:2" x14ac:dyDescent="0.25">
      <c r="A16" t="s">
        <v>91</v>
      </c>
      <c r="B16" s="38">
        <v>1375642.98</v>
      </c>
    </row>
    <row r="17" spans="1:2" x14ac:dyDescent="0.25">
      <c r="A17" t="s">
        <v>92</v>
      </c>
      <c r="B17" s="38">
        <v>808878.07</v>
      </c>
    </row>
    <row r="18" spans="1:2" x14ac:dyDescent="0.25">
      <c r="A18" t="s">
        <v>93</v>
      </c>
      <c r="B18" s="38">
        <v>165077.16</v>
      </c>
    </row>
    <row r="19" spans="1:2" x14ac:dyDescent="0.25">
      <c r="A19" t="s">
        <v>94</v>
      </c>
      <c r="B19" s="38">
        <v>385180.03</v>
      </c>
    </row>
    <row r="20" spans="1:2" x14ac:dyDescent="0.25">
      <c r="A20" t="s">
        <v>95</v>
      </c>
      <c r="B20" s="38">
        <v>984960.37</v>
      </c>
    </row>
    <row r="21" spans="1:2" x14ac:dyDescent="0.25">
      <c r="A21" t="s">
        <v>96</v>
      </c>
      <c r="B21" s="38">
        <v>165077.16</v>
      </c>
    </row>
    <row r="22" spans="1:2" x14ac:dyDescent="0.25">
      <c r="A22" t="s">
        <v>97</v>
      </c>
      <c r="B22" s="38">
        <v>484226.33</v>
      </c>
    </row>
    <row r="23" spans="1:2" x14ac:dyDescent="0.25">
      <c r="A23" t="s">
        <v>98</v>
      </c>
      <c r="B23" s="38">
        <v>550257.18999999994</v>
      </c>
    </row>
    <row r="24" spans="1:2" x14ac:dyDescent="0.25">
      <c r="A24" t="s">
        <v>99</v>
      </c>
      <c r="B24" s="38">
        <v>38518</v>
      </c>
    </row>
    <row r="25" spans="1:2" x14ac:dyDescent="0.25">
      <c r="A25" t="s">
        <v>100</v>
      </c>
      <c r="B25" s="38">
        <v>1969920.74</v>
      </c>
    </row>
    <row r="26" spans="1:2" x14ac:dyDescent="0.25">
      <c r="A26" t="s">
        <v>101</v>
      </c>
      <c r="B26" s="38">
        <v>1697102.15</v>
      </c>
    </row>
    <row r="27" spans="1:2" x14ac:dyDescent="0.25">
      <c r="A27" t="s">
        <v>102</v>
      </c>
      <c r="B27" s="38">
        <v>429200.61</v>
      </c>
    </row>
    <row r="28" spans="1:2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2016-12-16T10:47:42Z</dcterms:modified>
</cp:coreProperties>
</file>