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45" windowWidth="10425" windowHeight="894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8" i="11" l="1"/>
  <c r="F17" i="11"/>
  <c r="F16" i="11"/>
  <c r="F15" i="11"/>
  <c r="F14" i="1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G20" i="22" l="1"/>
  <c r="I17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9" i="11"/>
  <c r="I14" i="22" l="1"/>
  <c r="G19" i="22"/>
  <c r="G21" i="22" s="1"/>
  <c r="G30" i="13"/>
  <c r="K14" i="22" l="1"/>
  <c r="I19" i="22"/>
  <c r="I21" i="22"/>
  <c r="E35" i="13"/>
  <c r="G35" i="13" s="1"/>
  <c r="E27" i="13"/>
  <c r="E19" i="13"/>
  <c r="G11" i="12"/>
  <c r="G29" i="12"/>
  <c r="G23" i="12"/>
  <c r="G17" i="12"/>
  <c r="F10" i="11"/>
  <c r="F20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<sst xmlns="http://schemas.openxmlformats.org/spreadsheetml/2006/main" count="333" uniqueCount="146">
  <si>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</si>
  <si>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</si>
  <si>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</si>
  <si>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</si>
  <si>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</si>
  <si>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</si>
  <si>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</si>
  <si>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</si>
  <si>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</si>
  <si>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</si>
  <si>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</si>
  <si>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</si>
  <si>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</si>
  <si>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</si>
  <si>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</si>
  <si>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</si>
  <si>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</si>
  <si>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</si>
  <si>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</si>
  <si>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</si>
  <si>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</si>
  <si>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</si>
  <si>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</si>
  <si>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</si>
  <si>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</si>
  <si>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</si>
  <si>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</si>
  <si>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</si>
  <si>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</si>
  <si>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</si>
  <si>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</si>
  <si>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</si>
  <si>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</si>
  <si>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</si>
  <si>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</si>
  <si>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</si>
  <si>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</si>
  <si>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</si>
  <si>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</si>
  <si>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</si>
  <si>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</si>
  <si>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</si>
  <si>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</si>
  <si>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</si>
  <si>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</si>
  <si>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</si>
  <si>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</si>
  <si>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</si>
  <si>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</si>
  <si>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</si>
  <si>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</si>
  <si>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</si>
  <si>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</si>
  <si>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</si>
  <si>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</si>
  <si>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</si>
  <si>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</si>
  <si>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</si>
  <si>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</si>
  <si>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</si>
  <si>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</si>
  <si>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</si>
  <si>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</si>
  <si>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</si>
  <si>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</si>
  <si>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</si>
  <si>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</si>
  <si>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</si>
  <si>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</si>
  <si>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</si>
  <si>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</si>
  <si>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</si>
  <si>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</si>
  <si>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</si>
  <si>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</si>
  <si>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</si>
  <si>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</si>
  <si>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</si>
  <si>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</si>
  <si>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</si>
  <si>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</si>
  <si>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</si>
  <si>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</si>
  <si>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</si>
  <si>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</si>
  <si>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</si>
  <si>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</si>
  <si>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</si>
  <si>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</si>
  <si>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</si>
  <si>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</si>
  <si>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</si>
  <si>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</si>
  <si>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</si>
  <si>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</si>
  <si>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</si>
  <si>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</si>
  <si>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</si>
  <si>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</si>
  <si>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</si>
  <si>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</si>
  <si>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</si>
  <si>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</si>
  <si>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</si>
  <si>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</si>
  <si>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</si>
  <si>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</si>
  <si>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</si>
  <si>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</si>
  <si>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</si>
  <si>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</si>
  <si>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</si>
  <si>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</si>
  <si>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</si>
  <si>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</si>
  <si>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</si>
  <si>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</si>
  <si>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 50mm &lt; Ledningsnet ≤ Ø110 mm</t>
  </si>
  <si>
    <t>Ventiler på ledningsnet ≤ Ø50 mm</t>
  </si>
  <si>
    <t>Køretøjer, små lastvogne (&lt; 3.500 kg.)</t>
  </si>
  <si>
    <t>Afregningsmålere, elektroniske ≤ Ø 110mm (Qn 10)</t>
  </si>
  <si>
    <t>Ledningsnet ≤ Ø50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</si>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</sst>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141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2" t="s">
        <v>115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"/>
    </row>
    <row r="4" spans="1:13" ht="15" customHeight="1" x14ac:dyDescent="0.2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2"/>
    </row>
    <row r="5" spans="1:13" x14ac:dyDescent="0.25">
      <c r="A5" s="2"/>
      <c r="B5" s="83" t="s">
        <v>104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4" t="s">
        <v>105</v>
      </c>
      <c r="C9" s="85"/>
      <c r="D9" s="86"/>
      <c r="E9" s="48">
        <v>6069245.3147925958</v>
      </c>
      <c r="F9" s="13" t="s">
        <v>4</v>
      </c>
      <c r="G9" s="48">
        <v>6085687.2900826819</v>
      </c>
      <c r="H9" s="13" t="s">
        <v>4</v>
      </c>
      <c r="I9" s="48">
        <v>6102660.6607892057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79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1990729.5526851022</v>
      </c>
      <c r="L10" s="8" t="s">
        <v>4</v>
      </c>
      <c r="M10" s="2"/>
    </row>
    <row r="11" spans="1:13" x14ac:dyDescent="0.25">
      <c r="A11" s="2"/>
      <c r="B11" s="44" t="s">
        <v>73</v>
      </c>
      <c r="C11" s="45"/>
      <c r="D11" s="46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2527715.1533918949</v>
      </c>
      <c r="L11" s="8" t="s">
        <v>4</v>
      </c>
      <c r="M11" s="2"/>
    </row>
    <row r="12" spans="1:13" x14ac:dyDescent="0.25">
      <c r="A12" s="2"/>
      <c r="B12" s="44" t="s">
        <v>90</v>
      </c>
      <c r="C12" s="45"/>
      <c r="D12" s="46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2881427.2096579908</v>
      </c>
      <c r="L12" s="8" t="s">
        <v>4</v>
      </c>
      <c r="M12" s="2"/>
    </row>
    <row r="13" spans="1:13" x14ac:dyDescent="0.25">
      <c r="A13" s="2"/>
      <c r="B13" s="44" t="s">
        <v>145</v>
      </c>
      <c r="C13" s="45"/>
      <c r="D13" s="46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-286381.29356167401</v>
      </c>
      <c r="L13" s="8" t="s">
        <v>4</v>
      </c>
      <c r="M13" s="2"/>
    </row>
    <row r="14" spans="1:13" x14ac:dyDescent="0.25">
      <c r="A14" s="2"/>
      <c r="B14" s="79" t="s">
        <v>107</v>
      </c>
      <c r="C14" s="80"/>
      <c r="D14" s="81"/>
      <c r="E14" s="42">
        <f>'Fane 4. Ikke-påvirkelige omk.'!G19</f>
        <v>-41634.59939100004</v>
      </c>
      <c r="F14" s="8" t="s">
        <v>4</v>
      </c>
      <c r="G14" s="9">
        <f>E14*(1+$E$25/100)</f>
        <v>-42363.204880342542</v>
      </c>
      <c r="H14" s="8" t="s">
        <v>4</v>
      </c>
      <c r="I14" s="9">
        <f>G14*(1+$E$25/100)</f>
        <v>-43104.56096574854</v>
      </c>
      <c r="J14" s="8" t="s">
        <v>4</v>
      </c>
      <c r="K14" s="51">
        <f>I14*(1+$E$25/100)</f>
        <v>-43858.890782649141</v>
      </c>
      <c r="L14" s="8" t="s">
        <v>4</v>
      </c>
      <c r="M14" s="2"/>
    </row>
    <row r="15" spans="1:13" x14ac:dyDescent="0.25">
      <c r="A15" s="2"/>
      <c r="B15" s="79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-125682.48333333351</v>
      </c>
      <c r="L15" s="8" t="s">
        <v>4</v>
      </c>
      <c r="M15" s="2"/>
    </row>
    <row r="16" spans="1:13" x14ac:dyDescent="0.25">
      <c r="A16" s="2"/>
      <c r="B16" s="87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0</v>
      </c>
      <c r="L16" s="8" t="s">
        <v>4</v>
      </c>
      <c r="M16" s="2"/>
    </row>
    <row r="17" spans="1:13" x14ac:dyDescent="0.25">
      <c r="A17" s="2"/>
      <c r="B17" s="87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87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87" t="s">
        <v>47</v>
      </c>
      <c r="C19" s="80"/>
      <c r="D19" s="81"/>
      <c r="E19" s="42">
        <f>(E17+E14)*($E$25/100)</f>
        <v>-728.60548934250073</v>
      </c>
      <c r="F19" s="8" t="s">
        <v>4</v>
      </c>
      <c r="G19" s="42">
        <f>(G17+G14)*($E$25/100)</f>
        <v>-741.35608540599458</v>
      </c>
      <c r="H19" s="8" t="s">
        <v>4</v>
      </c>
      <c r="I19" s="42">
        <f>(I17+I14)*($E$25/100)</f>
        <v>-754.32981690059955</v>
      </c>
      <c r="J19" s="8" t="s">
        <v>4</v>
      </c>
      <c r="K19" s="42">
        <f>SUM(K10:K14,K17:K18)*($E$25/100)</f>
        <v>123718.55529933666</v>
      </c>
      <c r="L19" s="8" t="s">
        <v>4</v>
      </c>
      <c r="M19" s="2"/>
    </row>
    <row r="20" spans="1:13" x14ac:dyDescent="0.25">
      <c r="A20" s="2"/>
      <c r="B20" s="87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-73204.116877983819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6026882.109912253</v>
      </c>
      <c r="F21" s="38" t="s">
        <v>4</v>
      </c>
      <c r="G21" s="49">
        <f>SUM(G9:G20)</f>
        <v>6042582.7291169334</v>
      </c>
      <c r="H21" s="38" t="s">
        <v>4</v>
      </c>
      <c r="I21" s="49">
        <f>SUM(I9:I20)</f>
        <v>6058801.770006557</v>
      </c>
      <c r="J21" s="38" t="s">
        <v>4</v>
      </c>
      <c r="K21" s="52">
        <f>SUM(K9:K20)</f>
        <v>6994463.6864786847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87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26:D26"/>
    <mergeCell ref="B16:D16"/>
    <mergeCell ref="B17:D17"/>
    <mergeCell ref="B18:D18"/>
    <mergeCell ref="B19:D19"/>
    <mergeCell ref="B20:D20"/>
    <mergeCell ref="B15:D15"/>
    <mergeCell ref="B3:L4"/>
    <mergeCell ref="B5:L5"/>
    <mergeCell ref="B9:D9"/>
    <mergeCell ref="B10:D10"/>
    <mergeCell ref="B14:D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72</v>
      </c>
      <c r="C9" s="80"/>
      <c r="D9" s="80"/>
      <c r="E9" s="80"/>
      <c r="F9" s="81"/>
      <c r="G9" s="21">
        <v>1889770.2596404485</v>
      </c>
      <c r="H9" s="17" t="s">
        <v>4</v>
      </c>
      <c r="I9" s="2"/>
    </row>
    <row r="10" spans="1:9" x14ac:dyDescent="0.25">
      <c r="A10" s="2"/>
      <c r="B10" s="87" t="s">
        <v>73</v>
      </c>
      <c r="C10" s="80"/>
      <c r="D10" s="80"/>
      <c r="E10" s="80"/>
      <c r="F10" s="81"/>
      <c r="G10" s="21">
        <v>2399522.7856438528</v>
      </c>
      <c r="H10" s="17" t="s">
        <v>4</v>
      </c>
      <c r="I10" s="2"/>
    </row>
    <row r="11" spans="1:9" x14ac:dyDescent="0.25">
      <c r="A11" s="2"/>
      <c r="B11" s="87" t="s">
        <v>90</v>
      </c>
      <c r="C11" s="80"/>
      <c r="D11" s="80"/>
      <c r="E11" s="80"/>
      <c r="F11" s="81"/>
      <c r="G11" s="21">
        <v>2735296.4338053274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7024589.4790896289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74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4" t="s">
        <v>77</v>
      </c>
      <c r="C9" s="85"/>
      <c r="D9" s="86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122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123</v>
      </c>
      <c r="C11" s="96"/>
      <c r="D11" s="96"/>
      <c r="E11" s="55">
        <v>0</v>
      </c>
      <c r="F11" s="17" t="s">
        <v>4</v>
      </c>
      <c r="G11" s="21">
        <v>864</v>
      </c>
      <c r="H11" s="17" t="s">
        <v>4</v>
      </c>
      <c r="I11" s="2"/>
    </row>
    <row r="12" spans="1:9" x14ac:dyDescent="0.25">
      <c r="A12" s="2"/>
      <c r="B12" s="95" t="s">
        <v>124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125</v>
      </c>
      <c r="C13" s="96"/>
      <c r="D13" s="96"/>
      <c r="E13" s="55">
        <v>32398.416399999998</v>
      </c>
      <c r="F13" s="17" t="s">
        <v>4</v>
      </c>
      <c r="G13" s="21">
        <v>6148.55</v>
      </c>
      <c r="H13" s="17" t="s">
        <v>4</v>
      </c>
      <c r="I13" s="2"/>
    </row>
    <row r="14" spans="1:9" x14ac:dyDescent="0.25">
      <c r="A14" s="2"/>
      <c r="B14" s="95" t="s">
        <v>126</v>
      </c>
      <c r="C14" s="96"/>
      <c r="D14" s="96"/>
      <c r="E14" s="55">
        <v>2668594.6587999999</v>
      </c>
      <c r="F14" s="17" t="s">
        <v>4</v>
      </c>
      <c r="G14" s="21">
        <v>2653062</v>
      </c>
      <c r="H14" s="17" t="s">
        <v>4</v>
      </c>
      <c r="I14" s="2"/>
    </row>
    <row r="15" spans="1:9" x14ac:dyDescent="0.25">
      <c r="A15" s="2"/>
      <c r="B15" s="95" t="s">
        <v>127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128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129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-40918.525200000033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-41634.59939100004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98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36</v>
      </c>
      <c r="C9" s="80"/>
      <c r="D9" s="80"/>
      <c r="E9" s="80"/>
      <c r="F9" s="81"/>
      <c r="G9" s="21">
        <v>-8437905</v>
      </c>
      <c r="H9" s="17" t="s">
        <v>4</v>
      </c>
      <c r="I9" s="2"/>
    </row>
    <row r="10" spans="1:9" x14ac:dyDescent="0.25">
      <c r="A10" s="2"/>
      <c r="B10" s="87" t="s">
        <v>81</v>
      </c>
      <c r="C10" s="80"/>
      <c r="D10" s="80"/>
      <c r="E10" s="80"/>
      <c r="F10" s="81"/>
      <c r="G10" s="21">
        <v>-5887873.7566137565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-2550031.2433862435</v>
      </c>
      <c r="H11" s="26" t="s">
        <v>4</v>
      </c>
      <c r="I11" s="2"/>
    </row>
    <row r="12" spans="1:9" x14ac:dyDescent="0.25">
      <c r="A12" s="2"/>
      <c r="B12" s="87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-850010.41446208116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99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313616</v>
      </c>
      <c r="F10" s="9">
        <f>E10/D10</f>
        <v>4181.5466666666671</v>
      </c>
      <c r="G10" s="17" t="s">
        <v>4</v>
      </c>
      <c r="H10" s="2"/>
    </row>
    <row r="11" spans="1:8" x14ac:dyDescent="0.25">
      <c r="A11" s="2"/>
      <c r="B11" s="43" t="s">
        <v>117</v>
      </c>
      <c r="C11" s="28">
        <v>2016</v>
      </c>
      <c r="D11" s="22">
        <v>75</v>
      </c>
      <c r="E11" s="21">
        <v>47299</v>
      </c>
      <c r="F11" s="9">
        <f t="shared" ref="F11:F19" si="0">E11/D11</f>
        <v>630.65333333333331</v>
      </c>
      <c r="G11" s="17" t="s">
        <v>4</v>
      </c>
      <c r="H11" s="2"/>
    </row>
    <row r="12" spans="1:8" x14ac:dyDescent="0.25">
      <c r="A12" s="2"/>
      <c r="B12" s="43" t="s">
        <v>118</v>
      </c>
      <c r="C12" s="28">
        <v>2016</v>
      </c>
      <c r="D12" s="22">
        <v>75</v>
      </c>
      <c r="E12" s="21">
        <v>8261</v>
      </c>
      <c r="F12" s="9">
        <f t="shared" si="0"/>
        <v>110.14666666666666</v>
      </c>
      <c r="G12" s="17" t="s">
        <v>4</v>
      </c>
      <c r="H12" s="2"/>
    </row>
    <row r="13" spans="1:8" x14ac:dyDescent="0.25">
      <c r="A13" s="2"/>
      <c r="B13" s="43" t="s">
        <v>118</v>
      </c>
      <c r="C13" s="28">
        <v>2016</v>
      </c>
      <c r="D13" s="22">
        <v>75</v>
      </c>
      <c r="E13" s="21">
        <v>4835</v>
      </c>
      <c r="F13" s="9">
        <f t="shared" si="0"/>
        <v>64.466666666666669</v>
      </c>
      <c r="G13" s="17" t="s">
        <v>4</v>
      </c>
      <c r="H13" s="2"/>
    </row>
    <row r="14" spans="1:8" x14ac:dyDescent="0.25">
      <c r="A14" s="2"/>
      <c r="B14" s="43" t="s">
        <v>118</v>
      </c>
      <c r="C14" s="28">
        <v>2016</v>
      </c>
      <c r="D14" s="22">
        <v>75</v>
      </c>
      <c r="E14" s="21">
        <v>10079</v>
      </c>
      <c r="F14" s="9">
        <f t="shared" si="0"/>
        <v>134.38666666666666</v>
      </c>
      <c r="G14" s="17" t="s">
        <v>4</v>
      </c>
      <c r="H14" s="2"/>
    </row>
    <row r="15" spans="1:8" x14ac:dyDescent="0.25">
      <c r="A15" s="2"/>
      <c r="B15" s="43" t="s">
        <v>118</v>
      </c>
      <c r="C15" s="28">
        <v>2016</v>
      </c>
      <c r="D15" s="22">
        <v>75</v>
      </c>
      <c r="E15" s="21">
        <v>8063</v>
      </c>
      <c r="F15" s="9">
        <f t="shared" si="0"/>
        <v>107.50666666666666</v>
      </c>
      <c r="G15" s="17" t="s">
        <v>4</v>
      </c>
      <c r="H15" s="2"/>
    </row>
    <row r="16" spans="1:8" x14ac:dyDescent="0.25">
      <c r="A16" s="2"/>
      <c r="B16" s="43" t="s">
        <v>119</v>
      </c>
      <c r="C16" s="28">
        <v>2016</v>
      </c>
      <c r="D16" s="22">
        <v>5</v>
      </c>
      <c r="E16" s="21">
        <v>253010</v>
      </c>
      <c r="F16" s="9">
        <f t="shared" si="0"/>
        <v>50602</v>
      </c>
      <c r="G16" s="17" t="s">
        <v>4</v>
      </c>
      <c r="H16" s="2"/>
    </row>
    <row r="17" spans="1:8" ht="26.25" x14ac:dyDescent="0.25">
      <c r="A17" s="2"/>
      <c r="B17" s="43" t="s">
        <v>120</v>
      </c>
      <c r="C17" s="28">
        <v>2016</v>
      </c>
      <c r="D17" s="22">
        <v>10</v>
      </c>
      <c r="E17" s="21">
        <v>305375</v>
      </c>
      <c r="F17" s="9">
        <f t="shared" si="0"/>
        <v>30537.5</v>
      </c>
      <c r="G17" s="17" t="s">
        <v>4</v>
      </c>
      <c r="H17" s="2"/>
    </row>
    <row r="18" spans="1:8" x14ac:dyDescent="0.25">
      <c r="A18" s="2"/>
      <c r="B18" s="43" t="s">
        <v>117</v>
      </c>
      <c r="C18" s="28">
        <v>2016</v>
      </c>
      <c r="D18" s="22">
        <v>75</v>
      </c>
      <c r="E18" s="21">
        <v>562419</v>
      </c>
      <c r="F18" s="9">
        <f t="shared" si="0"/>
        <v>7498.92</v>
      </c>
      <c r="G18" s="17" t="s">
        <v>4</v>
      </c>
      <c r="H18" s="2"/>
    </row>
    <row r="19" spans="1:8" x14ac:dyDescent="0.25">
      <c r="A19" s="2"/>
      <c r="B19" s="43" t="s">
        <v>121</v>
      </c>
      <c r="C19" s="28">
        <v>2016</v>
      </c>
      <c r="D19" s="22">
        <v>75</v>
      </c>
      <c r="E19" s="21">
        <v>234863</v>
      </c>
      <c r="F19" s="9">
        <f t="shared" si="0"/>
        <v>3131.5066666666667</v>
      </c>
      <c r="G19" s="17" t="s">
        <v>4</v>
      </c>
      <c r="H19" s="2"/>
    </row>
    <row r="20" spans="1:8" x14ac:dyDescent="0.25">
      <c r="A20" s="2"/>
      <c r="B20" s="91" t="s">
        <v>52</v>
      </c>
      <c r="C20" s="92"/>
      <c r="D20" s="92"/>
      <c r="E20" s="93"/>
      <c r="F20" s="15">
        <f>SUM(F10:F19)</f>
        <v>96998.633333333331</v>
      </c>
      <c r="G20" s="16" t="s">
        <v>4</v>
      </c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4">
    <mergeCell ref="B20:E20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87" t="s">
        <v>53</v>
      </c>
      <c r="C9" s="80"/>
      <c r="D9" s="80"/>
      <c r="E9" s="80"/>
      <c r="F9" s="81"/>
      <c r="G9" s="21">
        <v>2685406.55</v>
      </c>
      <c r="H9" s="17" t="s">
        <v>4</v>
      </c>
      <c r="I9" s="2"/>
    </row>
    <row r="10" spans="1:9" x14ac:dyDescent="0.25">
      <c r="A10" s="2"/>
      <c r="B10" s="87" t="s">
        <v>54</v>
      </c>
      <c r="C10" s="80"/>
      <c r="D10" s="80"/>
      <c r="E10" s="80"/>
      <c r="F10" s="81"/>
      <c r="G10" s="21">
        <v>2833100</v>
      </c>
      <c r="H10" s="17" t="s">
        <v>4</v>
      </c>
      <c r="I10" s="2"/>
    </row>
    <row r="11" spans="1:9" x14ac:dyDescent="0.25">
      <c r="A11" s="2"/>
      <c r="B11" s="91" t="s">
        <v>137</v>
      </c>
      <c r="C11" s="92"/>
      <c r="D11" s="92"/>
      <c r="E11" s="92"/>
      <c r="F11" s="93"/>
      <c r="G11" s="15">
        <f>G9-G10</f>
        <v>-147693.45000000019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87" t="s">
        <v>55</v>
      </c>
      <c r="C15" s="80"/>
      <c r="D15" s="80"/>
      <c r="E15" s="80"/>
      <c r="F15" s="81"/>
      <c r="G15" s="21">
        <v>-116310</v>
      </c>
      <c r="H15" s="17" t="s">
        <v>4</v>
      </c>
      <c r="I15" s="2"/>
    </row>
    <row r="16" spans="1:9" x14ac:dyDescent="0.25">
      <c r="A16" s="2"/>
      <c r="B16" s="87" t="s">
        <v>56</v>
      </c>
      <c r="C16" s="80"/>
      <c r="D16" s="80"/>
      <c r="E16" s="80"/>
      <c r="F16" s="81"/>
      <c r="G16" s="21">
        <v>-90000</v>
      </c>
      <c r="H16" s="17" t="s">
        <v>4</v>
      </c>
      <c r="I16" s="2"/>
    </row>
    <row r="17" spans="1:9" x14ac:dyDescent="0.25">
      <c r="A17" s="2"/>
      <c r="B17" s="91" t="s">
        <v>138</v>
      </c>
      <c r="C17" s="92"/>
      <c r="D17" s="92"/>
      <c r="E17" s="92"/>
      <c r="F17" s="93"/>
      <c r="G17" s="15">
        <f>G15-G16</f>
        <v>-26310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87" t="s">
        <v>57</v>
      </c>
      <c r="C21" s="80"/>
      <c r="D21" s="80"/>
      <c r="E21" s="80"/>
      <c r="F21" s="81"/>
      <c r="G21" s="21">
        <v>11919</v>
      </c>
      <c r="H21" s="17" t="s">
        <v>4</v>
      </c>
      <c r="I21" s="2"/>
    </row>
    <row r="22" spans="1:9" x14ac:dyDescent="0.25">
      <c r="A22" s="2"/>
      <c r="B22" s="87" t="s">
        <v>58</v>
      </c>
      <c r="C22" s="80"/>
      <c r="D22" s="80"/>
      <c r="E22" s="80"/>
      <c r="F22" s="81"/>
      <c r="G22" s="21">
        <v>15000</v>
      </c>
      <c r="H22" s="17" t="s">
        <v>4</v>
      </c>
      <c r="I22" s="2"/>
    </row>
    <row r="23" spans="1:9" x14ac:dyDescent="0.25">
      <c r="A23" s="2"/>
      <c r="B23" s="91" t="s">
        <v>139</v>
      </c>
      <c r="C23" s="92"/>
      <c r="D23" s="92"/>
      <c r="E23" s="92"/>
      <c r="F23" s="93"/>
      <c r="G23" s="15">
        <f>G21-G22</f>
        <v>-3081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87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140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87" t="s">
        <v>62</v>
      </c>
      <c r="C33" s="80"/>
      <c r="D33" s="80"/>
      <c r="E33" s="80"/>
      <c r="F33" s="81"/>
      <c r="G33" s="9">
        <f>'Fane 6. Gen. inv. i 2016'!F20</f>
        <v>96998.633333333331</v>
      </c>
      <c r="H33" s="17" t="s">
        <v>4</v>
      </c>
      <c r="I33" s="2"/>
    </row>
    <row r="34" spans="1:9" x14ac:dyDescent="0.25">
      <c r="A34" s="2"/>
      <c r="B34" s="87" t="s">
        <v>63</v>
      </c>
      <c r="C34" s="80"/>
      <c r="D34" s="80"/>
      <c r="E34" s="80"/>
      <c r="F34" s="81"/>
      <c r="G34" s="21">
        <v>45596.666666666664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51401.966666666667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7082555.1313315481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87" t="s">
        <v>16</v>
      </c>
      <c r="C11" s="80"/>
      <c r="D11" s="81"/>
      <c r="E11" s="21">
        <v>1692966</v>
      </c>
      <c r="F11" s="17" t="s">
        <v>4</v>
      </c>
      <c r="G11" s="14"/>
      <c r="H11" s="29"/>
      <c r="I11" s="2"/>
    </row>
    <row r="12" spans="1:9" x14ac:dyDescent="0.25">
      <c r="A12" s="2"/>
      <c r="B12" s="87" t="s">
        <v>67</v>
      </c>
      <c r="C12" s="80"/>
      <c r="D12" s="81"/>
      <c r="E12" s="21">
        <v>379351</v>
      </c>
      <c r="F12" s="17" t="s">
        <v>4</v>
      </c>
      <c r="G12" s="10"/>
      <c r="H12" s="30"/>
      <c r="I12" s="2"/>
    </row>
    <row r="13" spans="1:9" x14ac:dyDescent="0.25">
      <c r="A13" s="2"/>
      <c r="B13" s="87" t="s">
        <v>68</v>
      </c>
      <c r="C13" s="80"/>
      <c r="D13" s="81"/>
      <c r="E13" s="21">
        <v>84505</v>
      </c>
      <c r="F13" s="17" t="s">
        <v>4</v>
      </c>
      <c r="G13" s="10"/>
      <c r="H13" s="30"/>
      <c r="I13" s="2"/>
    </row>
    <row r="14" spans="1:9" x14ac:dyDescent="0.25">
      <c r="A14" s="2"/>
      <c r="B14" s="87" t="s">
        <v>69</v>
      </c>
      <c r="C14" s="80"/>
      <c r="D14" s="81"/>
      <c r="E14" s="21">
        <v>94291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2251113</v>
      </c>
      <c r="F15" s="25" t="s">
        <v>4</v>
      </c>
      <c r="G15" s="10"/>
      <c r="H15" s="30"/>
      <c r="I15" s="2"/>
    </row>
    <row r="16" spans="1:9" x14ac:dyDescent="0.25">
      <c r="A16" s="2"/>
      <c r="B16" s="87" t="s">
        <v>18</v>
      </c>
      <c r="C16" s="80"/>
      <c r="D16" s="81"/>
      <c r="E16" s="21">
        <v>320857</v>
      </c>
      <c r="F16" s="17" t="s">
        <v>4</v>
      </c>
      <c r="G16" s="10"/>
      <c r="H16" s="30"/>
      <c r="I16" s="2"/>
    </row>
    <row r="17" spans="1:9" x14ac:dyDescent="0.25">
      <c r="A17" s="2"/>
      <c r="B17" s="87" t="s">
        <v>19</v>
      </c>
      <c r="C17" s="80"/>
      <c r="D17" s="81"/>
      <c r="E17" s="21">
        <v>25000</v>
      </c>
      <c r="F17" s="17" t="s">
        <v>4</v>
      </c>
      <c r="G17" s="10"/>
      <c r="H17" s="30"/>
      <c r="I17" s="2"/>
    </row>
    <row r="18" spans="1:9" x14ac:dyDescent="0.25">
      <c r="A18" s="2"/>
      <c r="B18" s="87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345857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-1747820</v>
      </c>
      <c r="F21" s="17" t="s">
        <v>4</v>
      </c>
      <c r="G21" s="10"/>
      <c r="H21" s="30"/>
      <c r="I21" s="2"/>
    </row>
    <row r="22" spans="1:9" x14ac:dyDescent="0.25">
      <c r="A22" s="2"/>
      <c r="B22" s="87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87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-1747820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849150</v>
      </c>
      <c r="F28" s="25" t="s">
        <v>4</v>
      </c>
      <c r="G28" s="1">
        <f>IF(E28&lt;0,0,-E28)</f>
        <v>-849150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352536.01133154798</v>
      </c>
      <c r="F30" s="25" t="s">
        <v>4</v>
      </c>
      <c r="G30" s="12">
        <f>-$E$30</f>
        <v>-352536.01133154798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6514307.4100000001</v>
      </c>
      <c r="F32" s="17" t="s">
        <v>4</v>
      </c>
      <c r="G32" s="14"/>
      <c r="H32" s="29"/>
      <c r="I32" s="2"/>
    </row>
    <row r="33" spans="1:9" x14ac:dyDescent="0.25">
      <c r="A33" s="2"/>
      <c r="B33" s="87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-633438.29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5880869.1200000001</v>
      </c>
      <c r="F35" s="25" t="s">
        <v>4</v>
      </c>
      <c r="G35" s="12">
        <f>-E35</f>
        <v>-5880869.1200000001</v>
      </c>
      <c r="H35" s="25" t="s">
        <v>4</v>
      </c>
      <c r="I35" s="2"/>
    </row>
    <row r="36" spans="1:9" x14ac:dyDescent="0.25">
      <c r="A36" s="2"/>
      <c r="B36" s="91" t="s">
        <v>135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102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133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4" t="s">
        <v>78</v>
      </c>
      <c r="C9" s="86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134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143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4" t="s">
        <v>144</v>
      </c>
      <c r="C16" s="85"/>
      <c r="D16" s="85"/>
      <c r="E16" s="86"/>
      <c r="F16" s="100" t="s">
        <v>130</v>
      </c>
      <c r="G16" s="100"/>
      <c r="H16" s="2"/>
    </row>
    <row r="17" spans="1:8" x14ac:dyDescent="0.25">
      <c r="A17" s="2"/>
      <c r="B17" s="87" t="s">
        <v>142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131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132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2017-09-14T07:55:49Z</dcterms:modified>
</cp:coreProperties>
</file>