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3" i="11" l="1"/>
  <c r="F12" i="11"/>
  <c r="F11" i="21" l="1"/>
  <c r="F12" i="21" s="1"/>
  <c r="D11" i="21"/>
  <c r="D12" i="21" l="1"/>
  <c r="K18" i="22" s="1"/>
  <c r="F11" i="20"/>
  <c r="F12" i="20" s="1"/>
  <c r="D11" i="20"/>
  <c r="D12" i="20" s="1"/>
  <c r="E17" i="22" s="1"/>
  <c r="E20" i="22" l="1"/>
  <c r="G17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4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5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<sst xmlns="http://schemas.openxmlformats.org/spreadsheetml/2006/main" count="323" uniqueCount="146">
  <si>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</si>
  <si>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</si>
  <si>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</si>
  <si>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</si>
  <si>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</si>
  <si>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</si>
  <si>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</si>
  <si>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</si>
  <si>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</si>
  <si>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</si>
  <si>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</si>
  <si>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</si>
  <si>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</si>
  <si>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</si>
  <si>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</si>
  <si>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</si>
  <si>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</si>
  <si>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</si>
  <si>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</si>
  <si>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</si>
  <si>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</si>
  <si>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</si>
  <si>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</si>
  <si>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</si>
  <si>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</si>
  <si>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</si>
  <si>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</si>
  <si>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</si>
  <si>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</si>
  <si>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</si>
  <si>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</si>
  <si>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</si>
  <si>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</si>
  <si>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</si>
  <si>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</si>
  <si>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</si>
  <si>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</si>
  <si>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</si>
  <si>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</si>
  <si>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</si>
  <si>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</si>
  <si>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</si>
  <si>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</si>
  <si>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</si>
  <si>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</si>
  <si>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</si>
  <si>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</si>
  <si>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</si>
  <si>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</si>
  <si>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</si>
  <si>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</si>
  <si>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</si>
  <si>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</si>
  <si>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</si>
  <si>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</si>
  <si>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</si>
  <si>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</si>
  <si>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</si>
  <si>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</si>
  <si>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</si>
  <si>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</si>
  <si>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</si>
  <si>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</si>
  <si>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</si>
  <si>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</si>
  <si>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</si>
  <si>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</si>
  <si>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</si>
  <si>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</si>
  <si>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</si>
  <si>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</si>
  <si>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</si>
  <si>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</si>
  <si>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</si>
  <si>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</si>
  <si>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</si>
  <si>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</si>
  <si>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</si>
  <si>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</si>
  <si>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</si>
  <si>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</si>
  <si>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</si>
  <si>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</si>
  <si>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</si>
  <si>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</si>
  <si>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</si>
  <si>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</si>
  <si>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</si>
  <si>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</si>
  <si>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</si>
  <si>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</si>
  <si>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</si>
  <si>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</si>
  <si>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</si>
  <si>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</si>
  <si>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</si>
  <si>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</si>
  <si>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</si>
  <si>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</si>
  <si>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</si>
  <si>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</si>
  <si>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</si>
  <si>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</si>
  <si>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</si>
  <si>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</si>
  <si>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</si>
  <si>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</si>
  <si>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</si>
  <si>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</si>
  <si>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</si>
  <si>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</si>
  <si>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</si>
  <si>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</si>
  <si>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</si>
  <si>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</si>
  <si>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</si>
  <si>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</si>
  <si>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Boring (inkl. etablering, forerør, filter og prøvepumpning)</t>
  </si>
  <si>
    <t>Adsorptionsaffugter</t>
  </si>
  <si>
    <t>Ø 50mm &lt; Ledningsnet ≤ Ø110 mm</t>
  </si>
  <si>
    <t>Ventiler på Ø110 mm &lt; Ledningsnet ≤ Ø 250 mm</t>
  </si>
  <si>
    <t>Afregningsmålere, elektroniske ≤ Ø 110mm (Qn 10)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</si>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</sst>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141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5105463.9156857384</v>
      </c>
      <c r="F9" s="13" t="s">
        <v>4</v>
      </c>
      <c r="G9" s="48">
        <v>5110078.8409785544</v>
      </c>
      <c r="H9" s="13" t="s">
        <v>4</v>
      </c>
      <c r="I9" s="48">
        <v>5115045.2581335884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2268593.022396279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1929677.7011692179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1771412.9898066972</v>
      </c>
      <c r="L12" s="8" t="s">
        <v>4</v>
      </c>
      <c r="M12" s="2"/>
    </row>
    <row r="13" spans="1:13" x14ac:dyDescent="0.25">
      <c r="A13" s="2"/>
      <c r="B13" s="46" t="s">
        <v>145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-260014.28850342863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-79877.388987000144</v>
      </c>
      <c r="F14" s="8" t="s">
        <v>4</v>
      </c>
      <c r="G14" s="9">
        <f>E14*(1+$E$25/100)</f>
        <v>-81275.243294272659</v>
      </c>
      <c r="H14" s="8" t="s">
        <v>4</v>
      </c>
      <c r="I14" s="9">
        <f>G14*(1+$E$25/100)</f>
        <v>-82697.560051922439</v>
      </c>
      <c r="J14" s="8" t="s">
        <v>4</v>
      </c>
      <c r="K14" s="51">
        <f>I14*(1+$E$25/100)</f>
        <v>-84144.767352831084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264331.14333333337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-256718.07618222153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-1397.8543072725026</v>
      </c>
      <c r="F19" s="8" t="s">
        <v>4</v>
      </c>
      <c r="G19" s="42">
        <f>(G17+G14)*($E$25/100)</f>
        <v>-1422.3167576497717</v>
      </c>
      <c r="H19" s="8" t="s">
        <v>4</v>
      </c>
      <c r="I19" s="42">
        <f>(I17+I14)*($E$25/100)</f>
        <v>-1447.2073009086428</v>
      </c>
      <c r="J19" s="8" t="s">
        <v>4</v>
      </c>
      <c r="K19" s="42">
        <f>SUM(K10:K14,K17:K18)*($E$25/100)</f>
        <v>98446.681506528854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-68121.990685486133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5024188.6723914659</v>
      </c>
      <c r="F21" s="38" t="s">
        <v>4</v>
      </c>
      <c r="G21" s="49">
        <f>SUM(G9:G20)</f>
        <v>5027381.2809266318</v>
      </c>
      <c r="H21" s="38" t="s">
        <v>4</v>
      </c>
      <c r="I21" s="49">
        <f>SUM(I9:I20)</f>
        <v>5030900.4907807568</v>
      </c>
      <c r="J21" s="38" t="s">
        <v>4</v>
      </c>
      <c r="K21" s="52">
        <f>SUM(K9:K20)</f>
        <v>5663462.4154880885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2153541.961121663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1831814.6357160003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1681576.2749702798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5666932.8718079431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122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123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124</v>
      </c>
      <c r="C12" s="96"/>
      <c r="D12" s="96"/>
      <c r="E12" s="55">
        <v>147853.0154</v>
      </c>
      <c r="F12" s="17" t="s">
        <v>4</v>
      </c>
      <c r="G12" s="21">
        <v>159322</v>
      </c>
      <c r="H12" s="17" t="s">
        <v>4</v>
      </c>
      <c r="I12" s="2"/>
    </row>
    <row r="13" spans="1:9" x14ac:dyDescent="0.25">
      <c r="A13" s="2"/>
      <c r="B13" s="95" t="s">
        <v>125</v>
      </c>
      <c r="C13" s="96"/>
      <c r="D13" s="96"/>
      <c r="E13" s="55">
        <v>32399.4126</v>
      </c>
      <c r="F13" s="17" t="s">
        <v>4</v>
      </c>
      <c r="G13" s="21">
        <v>3393.5</v>
      </c>
      <c r="H13" s="17" t="s">
        <v>4</v>
      </c>
      <c r="I13" s="2"/>
    </row>
    <row r="14" spans="1:9" x14ac:dyDescent="0.25">
      <c r="A14" s="2"/>
      <c r="B14" s="95" t="s">
        <v>126</v>
      </c>
      <c r="C14" s="96"/>
      <c r="D14" s="96"/>
      <c r="E14" s="55">
        <v>1480235.6484000001</v>
      </c>
      <c r="F14" s="17" t="s">
        <v>4</v>
      </c>
      <c r="G14" s="21">
        <v>1419269</v>
      </c>
      <c r="H14" s="17" t="s">
        <v>4</v>
      </c>
      <c r="I14" s="2"/>
    </row>
    <row r="15" spans="1:9" x14ac:dyDescent="0.25">
      <c r="A15" s="2"/>
      <c r="B15" s="95" t="s">
        <v>127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128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129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-78503.576400000136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-79877.388987000144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-3625431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-2531413.4867724869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-1094017.5132275131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-364672.504409171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9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30</v>
      </c>
      <c r="E10" s="21">
        <v>1525202</v>
      </c>
      <c r="F10" s="9">
        <f>E10/D10</f>
        <v>50840.066666666666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10</v>
      </c>
      <c r="E11" s="21">
        <v>21020</v>
      </c>
      <c r="F11" s="9">
        <f t="shared" ref="F11:F14" si="0">E11/D11</f>
        <v>2102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1333651</v>
      </c>
      <c r="F12" s="9">
        <f t="shared" si="0"/>
        <v>17782.013333333332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75</v>
      </c>
      <c r="E13" s="21">
        <v>49520</v>
      </c>
      <c r="F13" s="9">
        <f t="shared" si="0"/>
        <v>660.26666666666665</v>
      </c>
      <c r="G13" s="17" t="s">
        <v>4</v>
      </c>
      <c r="H13" s="2"/>
    </row>
    <row r="14" spans="1:8" ht="26.25" x14ac:dyDescent="0.25">
      <c r="A14" s="2"/>
      <c r="B14" s="43" t="s">
        <v>121</v>
      </c>
      <c r="C14" s="28">
        <v>2016</v>
      </c>
      <c r="D14" s="22">
        <v>10</v>
      </c>
      <c r="E14" s="21">
        <v>456611</v>
      </c>
      <c r="F14" s="9">
        <f t="shared" si="0"/>
        <v>45661.1</v>
      </c>
      <c r="G14" s="17" t="s">
        <v>4</v>
      </c>
      <c r="H14" s="2"/>
    </row>
    <row r="15" spans="1:8" x14ac:dyDescent="0.25">
      <c r="A15" s="2"/>
      <c r="B15" s="91" t="s">
        <v>52</v>
      </c>
      <c r="C15" s="92"/>
      <c r="D15" s="92"/>
      <c r="E15" s="93"/>
      <c r="F15" s="15">
        <f>SUM(F10:F14)</f>
        <v>117045.44666666666</v>
      </c>
      <c r="G15" s="16" t="s">
        <v>4</v>
      </c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sheetProtection password="DFE9" sheet="1" objects="1" scenarios="1"/>
  <mergeCells count="4">
    <mergeCell ref="B15:E15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136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1624043.5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1520080</v>
      </c>
      <c r="H10" s="17" t="s">
        <v>4</v>
      </c>
      <c r="I10" s="2"/>
    </row>
    <row r="11" spans="1:9" x14ac:dyDescent="0.25">
      <c r="A11" s="2"/>
      <c r="B11" s="91" t="s">
        <v>137</v>
      </c>
      <c r="C11" s="92"/>
      <c r="D11" s="92"/>
      <c r="E11" s="92"/>
      <c r="F11" s="93"/>
      <c r="G11" s="15">
        <f>G9-G10</f>
        <v>103963.5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138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28511.530000000002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0</v>
      </c>
      <c r="H16" s="17" t="s">
        <v>4</v>
      </c>
      <c r="I16" s="2"/>
    </row>
    <row r="17" spans="1:9" x14ac:dyDescent="0.25">
      <c r="A17" s="2"/>
      <c r="B17" s="91" t="s">
        <v>138</v>
      </c>
      <c r="C17" s="92"/>
      <c r="D17" s="92"/>
      <c r="E17" s="92"/>
      <c r="F17" s="93"/>
      <c r="G17" s="15">
        <f>G15-G16</f>
        <v>28511.530000000002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139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254828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113684</v>
      </c>
      <c r="H22" s="17" t="s">
        <v>4</v>
      </c>
      <c r="I22" s="2"/>
    </row>
    <row r="23" spans="1:9" x14ac:dyDescent="0.25">
      <c r="A23" s="2"/>
      <c r="B23" s="91" t="s">
        <v>139</v>
      </c>
      <c r="C23" s="92"/>
      <c r="D23" s="92"/>
      <c r="E23" s="92"/>
      <c r="F23" s="93"/>
      <c r="G23" s="15">
        <f>G21-G22</f>
        <v>141144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140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140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2016'!F15</f>
        <v>117045.44666666666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126333.33333333333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-9287.8866666666727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3849233.8854844449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1063142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345037.02833333338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-19163.400000000023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334607.33333333302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1723622.9616666664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149863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149863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-1815616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-15595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-1831211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42274.961666666437</v>
      </c>
      <c r="F28" s="25" t="s">
        <v>4</v>
      </c>
      <c r="G28" s="1">
        <f>IF(E28&lt;0,0,-E28)</f>
        <v>-42274.961666666437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4001086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62591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4063677</v>
      </c>
      <c r="F35" s="25" t="s">
        <v>4</v>
      </c>
      <c r="G35" s="12">
        <f>-E35</f>
        <v>-4063677</v>
      </c>
      <c r="H35" s="25" t="s">
        <v>4</v>
      </c>
      <c r="I35" s="2"/>
    </row>
    <row r="36" spans="1:9" x14ac:dyDescent="0.25">
      <c r="A36" s="2"/>
      <c r="B36" s="91" t="s">
        <v>135</v>
      </c>
      <c r="C36" s="92"/>
      <c r="D36" s="92"/>
      <c r="E36" s="92"/>
      <c r="F36" s="93"/>
      <c r="G36" s="15">
        <f>$G$9+$G$28+$G$30+$G$35</f>
        <v>-256718.07618222153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133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134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143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144</v>
      </c>
      <c r="C16" s="86"/>
      <c r="D16" s="86"/>
      <c r="E16" s="87"/>
      <c r="F16" s="100" t="s">
        <v>130</v>
      </c>
      <c r="G16" s="100"/>
      <c r="H16" s="2"/>
    </row>
    <row r="17" spans="1:8" x14ac:dyDescent="0.25">
      <c r="A17" s="2"/>
      <c r="B17" s="79" t="s">
        <v>142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131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132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2017-09-13T13:01:42Z</dcterms:modified>
</cp:coreProperties>
</file>