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<sst xmlns="http://schemas.openxmlformats.org/spreadsheetml/2006/main" count="99" uniqueCount="68">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</sst>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1629329.4387840002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45154.311686666661</v>
      </c>
      <c r="C3" t="s">
        <v>10</v>
      </c>
    </row>
    <row r="4" spans="1:3" s="25" customFormat="1" x14ac:dyDescent="0.25">
      <c r="A4" s="3" t="s">
        <v>11</v>
      </c>
      <c r="B4" s="45">
        <f>SUM(B2:B3)</f>
        <v>1674483.7504706669</v>
      </c>
      <c r="C4" s="54" t="s">
        <v>10</v>
      </c>
    </row>
    <row r="5" spans="1:3" x14ac:dyDescent="0.25">
      <c r="A5" s="44" t="s">
        <v>0</v>
      </c>
      <c r="B5" s="35">
        <f>Investeringer!E3</f>
        <v>639158.68905053183</v>
      </c>
      <c r="C5" s="22" t="s">
        <v>10</v>
      </c>
    </row>
    <row r="6" spans="1:3" x14ac:dyDescent="0.25">
      <c r="A6" s="4" t="s">
        <v>1</v>
      </c>
      <c r="B6" s="32">
        <f>Investeringer!F3</f>
        <v>189727.23672402263</v>
      </c>
      <c r="C6" t="s">
        <v>10</v>
      </c>
    </row>
    <row r="7" spans="1:3" x14ac:dyDescent="0.25">
      <c r="A7" s="4" t="s">
        <v>2</v>
      </c>
      <c r="B7" s="32">
        <f>Investeringer!G3</f>
        <v>30083.964464966873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19699.273391999996</v>
      </c>
      <c r="C8" t="s">
        <v>10</v>
      </c>
    </row>
    <row r="9" spans="1:3" s="21" customFormat="1" x14ac:dyDescent="0.25">
      <c r="A9" s="3" t="s">
        <v>44</v>
      </c>
      <c r="B9" s="45">
        <f>SUM(B5:B8)</f>
        <v>878669.1636315214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1767988</v>
      </c>
      <c r="C10" t="s">
        <v>10</v>
      </c>
    </row>
    <row r="11" spans="1:3" s="21" customFormat="1" x14ac:dyDescent="0.25">
      <c r="A11" s="3" t="s">
        <v>64</v>
      </c>
      <c r="B11" s="45">
        <f>SUM(B10:B10)</f>
        <v>1767988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4321140.9141021883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4359390.5299771829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1544220</v>
      </c>
      <c r="C2" s="46">
        <v>0</v>
      </c>
      <c r="D2" s="46">
        <f>B2+C2</f>
        <v>1544220</v>
      </c>
      <c r="E2" s="47">
        <f>D2</f>
        <v>1544220</v>
      </c>
      <c r="F2" s="46">
        <v>1675753.5251560793</v>
      </c>
      <c r="G2" s="46">
        <v>0</v>
      </c>
      <c r="H2" s="46">
        <f>F2-G2</f>
        <v>1675753.5251560793</v>
      </c>
      <c r="I2" s="46">
        <f>AVERAGEIF(E2:E4,"&lt;&gt;0")</f>
        <v>1629329.4387840002</v>
      </c>
      <c r="J2" s="46">
        <v>924303.40652374807</v>
      </c>
      <c r="K2" s="36">
        <f>IF(H2&gt;I2,IF(I2&gt;J2,I2,J2),H2)</f>
        <v>1629329.4387840002</v>
      </c>
    </row>
    <row r="3" spans="1:11" s="22" customFormat="1" x14ac:dyDescent="0.25">
      <c r="A3" s="27">
        <v>2014</v>
      </c>
      <c r="B3" s="46">
        <v>1732223</v>
      </c>
      <c r="C3" s="46"/>
      <c r="D3" s="46">
        <f t="shared" ref="D3:D4" si="0">B3+C3</f>
        <v>1732223</v>
      </c>
      <c r="E3" s="47">
        <f>D3*Pristalsregulering!C7</f>
        <v>1733608.7784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1585096</v>
      </c>
      <c r="C4" s="46"/>
      <c r="D4" s="46">
        <f t="shared" si="0"/>
        <v>1585096</v>
      </c>
      <c r="E4" s="47">
        <f>D4*Pristalsregulering!$C$6*Pristalsregulering!$C$7</f>
        <v>1610159.5379519998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38000</v>
      </c>
      <c r="C3" s="39">
        <v>11319</v>
      </c>
      <c r="D3" s="39">
        <v>0</v>
      </c>
      <c r="E3" s="38">
        <f>B3</f>
        <v>38000</v>
      </c>
      <c r="F3" s="39">
        <f t="shared" ref="F3:G3" si="0">C3</f>
        <v>11319</v>
      </c>
      <c r="G3" s="40">
        <f t="shared" si="0"/>
        <v>0</v>
      </c>
      <c r="H3" s="41">
        <f>IF(E3=0,0,AVERAGEIF(E3:E5,"&lt;&gt;0"))+IF(F3=0,0,AVERAGEIF(F3:F5,"&lt;&gt;0"))+IF(G3=0,0,AVERAGEIF(G3:G5,"&lt;&gt;0"))</f>
        <v>45154.311686666661</v>
      </c>
    </row>
    <row r="4" spans="1:8" x14ac:dyDescent="0.25">
      <c r="A4" s="30">
        <v>2014</v>
      </c>
      <c r="B4" s="38">
        <v>30000</v>
      </c>
      <c r="C4" s="39">
        <v>11613</v>
      </c>
      <c r="D4" s="39">
        <v>0</v>
      </c>
      <c r="E4" s="38">
        <f>B4*Pristalsregulering!$C$7</f>
        <v>30023.999999999996</v>
      </c>
      <c r="F4" s="39">
        <f>C4*Pristalsregulering!$C$7</f>
        <v>11622.2904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30000</v>
      </c>
      <c r="C5" s="39">
        <v>13805</v>
      </c>
      <c r="D5" s="39">
        <v>0</v>
      </c>
      <c r="E5" s="38">
        <f>B5*Pristalsregulering!$C$7*Pristalsregulering!$C$6</f>
        <v>30474.359999999993</v>
      </c>
      <c r="F5" s="39">
        <f>C5*Pristalsregulering!$C$7*Pristalsregulering!$C$6</f>
        <v>14023.284659999998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587084.86878068827</v>
      </c>
      <c r="C3" s="35">
        <v>186494.625</v>
      </c>
      <c r="D3" s="37">
        <v>29969.645399999998</v>
      </c>
      <c r="E3" s="32">
        <f>B3*Pristalsregulering!C2*Pristalsregulering!C3*Pristalsregulering!C4*Pristalsregulering!C5*Pristalsregulering!C6*Pristalsregulering!C7</f>
        <v>639158.68905053183</v>
      </c>
      <c r="F3" s="32">
        <v>189727.23672402263</v>
      </c>
      <c r="G3" s="32">
        <f xml:space="preserve"> D3/Pristalsregulering!$C$8</f>
        <v>30083.964464966873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6105</v>
      </c>
      <c r="D3" s="35">
        <v>0</v>
      </c>
      <c r="E3" s="37">
        <v>0</v>
      </c>
      <c r="F3" s="35">
        <f>B3</f>
        <v>0</v>
      </c>
      <c r="G3" s="35">
        <f>C3</f>
        <v>6105</v>
      </c>
      <c r="H3" s="35">
        <f>D3</f>
        <v>0</v>
      </c>
      <c r="I3" s="37">
        <f>E3</f>
        <v>0</v>
      </c>
      <c r="J3" s="39">
        <f>AVERAGE(F3:F5)</f>
        <v>13594.273391999997</v>
      </c>
      <c r="K3" s="39">
        <f>G3</f>
        <v>6105</v>
      </c>
      <c r="L3" s="40">
        <f>AVERAGE(H3:H5)+AVERAGE(I3:I5)</f>
        <v>0</v>
      </c>
      <c r="M3" s="41">
        <f>SUM(J3:L3)</f>
        <v>19699.273391999996</v>
      </c>
      <c r="N3" s="22"/>
    </row>
    <row r="4" spans="1:14" x14ac:dyDescent="0.25">
      <c r="A4" s="27">
        <v>2014</v>
      </c>
      <c r="B4" s="42">
        <v>0</v>
      </c>
      <c r="C4" s="35">
        <v>38882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38913.105599999995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40148</v>
      </c>
      <c r="C5" s="35">
        <v>2983</v>
      </c>
      <c r="D5" s="35">
        <v>0</v>
      </c>
      <c r="E5" s="37">
        <v>0</v>
      </c>
      <c r="F5" s="35">
        <f>IF(B5="","",B5*Pristalsregulering!$C$7*Pristalsregulering!$C$6)</f>
        <v>40782.820175999994</v>
      </c>
      <c r="G5" s="35">
        <f>IF(C5="","",C5*Pristalsregulering!$C$7*Pristalsregulering!$C$6)</f>
        <v>3030.1671959999994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19428</v>
      </c>
      <c r="E2" s="39">
        <v>0</v>
      </c>
      <c r="F2" s="39">
        <v>20030</v>
      </c>
      <c r="G2" s="39">
        <v>1696007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1767988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2017-09-13T13:04:10Z</dcterms:modified>
</cp:coreProperties>
</file>