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4" i="11"/>
  <c r="G23" i="22" l="1"/>
  <c r="G30" i="13"/>
  <c r="E35" i="13" l="1"/>
  <c r="G35" i="13" s="1"/>
  <c r="E27" i="13"/>
  <c r="E19" i="13"/>
  <c r="G11" i="12"/>
  <c r="G23" i="12"/>
  <c r="G17" i="12"/>
  <c r="F10" i="11"/>
  <c r="F2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<sst xmlns="http://schemas.openxmlformats.org/spreadsheetml/2006/main" count="321" uniqueCount="160">
  <si>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</si>
  <si>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</si>
  <si>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</si>
  <si>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</si>
  <si>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</si>
  <si>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</si>
  <si>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</si>
  <si>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</si>
  <si>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</si>
  <si>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</si>
  <si>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</si>
  <si>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</si>
  <si>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</si>
  <si>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</si>
  <si>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</si>
  <si>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</si>
  <si>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</si>
  <si>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</si>
  <si>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</si>
  <si>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</si>
  <si>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</si>
  <si>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</si>
  <si>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</si>
  <si>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</si>
  <si>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</si>
  <si>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</si>
  <si>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</si>
  <si>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</si>
  <si>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</si>
  <si>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</si>
  <si>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</si>
  <si>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</si>
  <si>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</si>
  <si>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</si>
  <si>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</si>
  <si>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</si>
  <si>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</si>
  <si>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</si>
  <si>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</si>
  <si>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</si>
  <si>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</si>
  <si>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</si>
  <si>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</si>
  <si>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</si>
  <si>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</si>
  <si>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</si>
  <si>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</si>
  <si>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</si>
  <si>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</si>
  <si>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</si>
  <si>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</si>
  <si>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</si>
  <si>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</si>
  <si>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</si>
  <si>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</si>
  <si>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</si>
  <si>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</si>
  <si>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</si>
  <si>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</si>
  <si>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</si>
  <si>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</si>
  <si>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</si>
  <si>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</si>
  <si>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</si>
  <si>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</si>
  <si>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</si>
  <si>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</si>
  <si>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</si>
  <si>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</si>
  <si>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</si>
  <si>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</si>
  <si>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</si>
  <si>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</si>
  <si>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</si>
  <si>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</si>
  <si>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</si>
  <si>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</si>
  <si>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</si>
  <si>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</si>
  <si>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</si>
  <si>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</si>
  <si>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</si>
  <si>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</si>
  <si>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</si>
  <si>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</si>
  <si>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</si>
  <si>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</si>
  <si>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</si>
  <si>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</si>
  <si>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</si>
  <si>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</si>
  <si>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</si>
  <si>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</si>
  <si>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</si>
  <si>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</si>
  <si>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</si>
  <si>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</si>
  <si>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</si>
  <si>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</si>
  <si>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</si>
  <si>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</si>
  <si>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</si>
  <si>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</si>
  <si>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</si>
  <si>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</si>
  <si>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</si>
  <si>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</si>
  <si>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</si>
  <si>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</si>
  <si>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</si>
  <si>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</si>
  <si>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</si>
  <si>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</si>
  <si>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</si>
  <si>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</si>
  <si>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</si>
  <si>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</si>
  <si>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</si>
  <si>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 anlæg</t>
  </si>
  <si>
    <t>Køretøjer, entreprenørmaskiner</t>
  </si>
  <si>
    <t>Nødstrømsanlæg på vandværk</t>
  </si>
  <si>
    <t>Bygning for trykforøgere</t>
  </si>
  <si>
    <t>Pumpestation (inkl. evt. hydrofor)/trykforøger, Mek./EL</t>
  </si>
  <si>
    <t>Ø 250 mm &lt; Ledningsnet ≤ Ø 500mm</t>
  </si>
  <si>
    <t>Ø110 mm &lt; Ledningsnet ≤ Ø 250 mm</t>
  </si>
  <si>
    <t>Ø 50mm &lt; Ledningsnet ≤ Ø110 mm</t>
  </si>
  <si>
    <t>Stik på ledningsnet, Konstruktioner</t>
  </si>
  <si>
    <t>Stik på ledningsnet, Mek./EL</t>
  </si>
  <si>
    <t>Ventiler på Ø 50mm &lt; Ledningsnet ≤ Ø110 mm</t>
  </si>
  <si>
    <t>Ventiler på Ø110 mm &lt; Ledningsnet ≤ Ø 250 mm</t>
  </si>
  <si>
    <t>SRO-brønd/kvarterbrønd/sektionsbrønd, Konstruktioner</t>
  </si>
  <si>
    <t>SRO-brønd/kvarterbrønd/sektionsbrønd, Mek./EL</t>
  </si>
  <si>
    <t>Køretøjer, personbil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</si>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</sst>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42113912.139884666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10937276.039134515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14903845.743365157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17477302.145431701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158</v>
      </c>
      <c r="C13" s="43"/>
      <c r="D13" s="44"/>
      <c r="E13" s="40" t="s">
        <v>101</v>
      </c>
      <c r="F13" s="8" t="s">
        <v>4</v>
      </c>
      <c r="G13" s="41">
        <v>-517815.9175128896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157</v>
      </c>
      <c r="C14" s="55"/>
      <c r="D14" s="56"/>
      <c r="E14" s="40" t="s">
        <v>101</v>
      </c>
      <c r="F14" s="8" t="s">
        <v>4</v>
      </c>
      <c r="G14" s="41">
        <v>-387302.96801784693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-187526.47099999926</v>
      </c>
      <c r="F15" s="8" t="s">
        <v>4</v>
      </c>
      <c r="G15" s="47">
        <f>E15*(1+E30/100)</f>
        <v>-190808.18424249926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437159.99999999994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-323630.06950056553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141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-3281.7132424999872</v>
      </c>
      <c r="F23" s="8" t="s">
        <v>4</v>
      </c>
      <c r="G23" s="41">
        <f>SUM(G10:G15,G18:G22)*$E$30/100</f>
        <v>738893.69501776737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-473475.31972331135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-106222.96043407997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41923103.955642164</v>
      </c>
      <c r="F27" s="38" t="s">
        <v>4</v>
      </c>
      <c r="G27" s="51">
        <f>SUM(G10:G26)</f>
        <v>42495222.203517951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148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149</v>
      </c>
      <c r="C31" s="80"/>
      <c r="D31" s="81"/>
      <c r="E31" s="52">
        <v>0.41865583005419621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150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10749165.640427042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14647514.244093521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17176709.72524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42573389.60976056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133</v>
      </c>
      <c r="C10" s="96"/>
      <c r="D10" s="96"/>
      <c r="E10" s="53">
        <v>1149614.8</v>
      </c>
      <c r="F10" s="17" t="s">
        <v>4</v>
      </c>
      <c r="G10" s="21">
        <v>1139000</v>
      </c>
      <c r="H10" s="17" t="s">
        <v>4</v>
      </c>
      <c r="I10" s="2"/>
    </row>
    <row r="11" spans="1:9" x14ac:dyDescent="0.25">
      <c r="A11" s="2"/>
      <c r="B11" s="95" t="s">
        <v>134</v>
      </c>
      <c r="C11" s="96"/>
      <c r="D11" s="96"/>
      <c r="E11" s="53">
        <v>274951.2</v>
      </c>
      <c r="F11" s="17" t="s">
        <v>4</v>
      </c>
      <c r="G11" s="21">
        <v>293000</v>
      </c>
      <c r="H11" s="17" t="s">
        <v>4</v>
      </c>
      <c r="I11" s="2"/>
    </row>
    <row r="12" spans="1:9" x14ac:dyDescent="0.25">
      <c r="A12" s="2"/>
      <c r="B12" s="95" t="s">
        <v>135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136</v>
      </c>
      <c r="C13" s="96"/>
      <c r="D13" s="96"/>
      <c r="E13" s="53">
        <v>32874.6</v>
      </c>
      <c r="F13" s="17" t="s">
        <v>4</v>
      </c>
      <c r="G13" s="21">
        <v>60000</v>
      </c>
      <c r="H13" s="17" t="s">
        <v>4</v>
      </c>
      <c r="I13" s="2"/>
    </row>
    <row r="14" spans="1:9" x14ac:dyDescent="0.25">
      <c r="A14" s="2"/>
      <c r="B14" s="95" t="s">
        <v>137</v>
      </c>
      <c r="C14" s="96"/>
      <c r="D14" s="96"/>
      <c r="E14" s="53">
        <v>15503860.6</v>
      </c>
      <c r="F14" s="17" t="s">
        <v>4</v>
      </c>
      <c r="G14" s="21">
        <v>15227000</v>
      </c>
      <c r="H14" s="17" t="s">
        <v>4</v>
      </c>
      <c r="I14" s="2"/>
    </row>
    <row r="15" spans="1:9" x14ac:dyDescent="0.25">
      <c r="A15" s="2"/>
      <c r="B15" s="95" t="s">
        <v>138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139</v>
      </c>
      <c r="C16" s="96"/>
      <c r="D16" s="96"/>
      <c r="E16" s="53">
        <v>0</v>
      </c>
      <c r="F16" s="17" t="s">
        <v>4</v>
      </c>
      <c r="G16" s="21">
        <v>58000</v>
      </c>
      <c r="H16" s="17" t="s">
        <v>4</v>
      </c>
      <c r="I16" s="2"/>
    </row>
    <row r="17" spans="1:9" x14ac:dyDescent="0.25">
      <c r="A17" s="2"/>
      <c r="B17" s="95" t="s">
        <v>140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-184301.19999999925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-187526.47099999926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-24977000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-24977000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10</v>
      </c>
      <c r="E10" s="21">
        <v>198000</v>
      </c>
      <c r="F10" s="9">
        <f>E10/D10</f>
        <v>19800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5</v>
      </c>
      <c r="E11" s="21">
        <v>101000</v>
      </c>
      <c r="F11" s="9">
        <f t="shared" ref="F11:F24" si="0">E11/D11</f>
        <v>20200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25</v>
      </c>
      <c r="E12" s="21">
        <v>3622000</v>
      </c>
      <c r="F12" s="9">
        <f t="shared" si="0"/>
        <v>144880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11000</v>
      </c>
      <c r="F13" s="9">
        <f t="shared" si="0"/>
        <v>146.66666666666666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25</v>
      </c>
      <c r="E14" s="21">
        <v>26000</v>
      </c>
      <c r="F14" s="9">
        <f t="shared" si="0"/>
        <v>1040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34000</v>
      </c>
      <c r="F15" s="9">
        <f t="shared" si="0"/>
        <v>453.33333333333331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2453000</v>
      </c>
      <c r="F16" s="9">
        <f t="shared" si="0"/>
        <v>32706.666666666668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2327000</v>
      </c>
      <c r="F17" s="9">
        <f t="shared" si="0"/>
        <v>31026.666666666668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75</v>
      </c>
      <c r="E18" s="21">
        <v>1333000</v>
      </c>
      <c r="F18" s="9">
        <f t="shared" si="0"/>
        <v>17773.333333333332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75</v>
      </c>
      <c r="E19" s="21">
        <v>1333000</v>
      </c>
      <c r="F19" s="9">
        <f t="shared" si="0"/>
        <v>17773.333333333332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75</v>
      </c>
      <c r="E20" s="21">
        <v>317000</v>
      </c>
      <c r="F20" s="9">
        <f t="shared" si="0"/>
        <v>4226.666666666667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75</v>
      </c>
      <c r="E21" s="21">
        <v>109000</v>
      </c>
      <c r="F21" s="9">
        <f t="shared" si="0"/>
        <v>1453.3333333333333</v>
      </c>
      <c r="G21" s="17" t="s">
        <v>4</v>
      </c>
      <c r="H21" s="2"/>
    </row>
    <row r="22" spans="1:8" ht="26.25" x14ac:dyDescent="0.25">
      <c r="A22" s="2"/>
      <c r="B22" s="42" t="s">
        <v>130</v>
      </c>
      <c r="C22" s="28">
        <v>2016</v>
      </c>
      <c r="D22" s="22">
        <v>50</v>
      </c>
      <c r="E22" s="21">
        <v>54000</v>
      </c>
      <c r="F22" s="9">
        <f t="shared" si="0"/>
        <v>1080</v>
      </c>
      <c r="G22" s="17" t="s">
        <v>4</v>
      </c>
      <c r="H22" s="2"/>
    </row>
    <row r="23" spans="1:8" ht="26.25" x14ac:dyDescent="0.25">
      <c r="A23" s="2"/>
      <c r="B23" s="42" t="s">
        <v>131</v>
      </c>
      <c r="C23" s="28">
        <v>2016</v>
      </c>
      <c r="D23" s="22">
        <v>15</v>
      </c>
      <c r="E23" s="21">
        <v>54000</v>
      </c>
      <c r="F23" s="9">
        <f t="shared" si="0"/>
        <v>3600</v>
      </c>
      <c r="G23" s="17" t="s">
        <v>4</v>
      </c>
      <c r="H23" s="2"/>
    </row>
    <row r="24" spans="1:8" x14ac:dyDescent="0.25">
      <c r="A24" s="2"/>
      <c r="B24" s="42" t="s">
        <v>132</v>
      </c>
      <c r="C24" s="28">
        <v>2016</v>
      </c>
      <c r="D24" s="22">
        <v>5</v>
      </c>
      <c r="E24" s="21">
        <v>130000</v>
      </c>
      <c r="F24" s="9">
        <f t="shared" si="0"/>
        <v>26000</v>
      </c>
      <c r="G24" s="17" t="s">
        <v>4</v>
      </c>
      <c r="H24" s="2"/>
    </row>
    <row r="25" spans="1:8" x14ac:dyDescent="0.25">
      <c r="A25" s="2"/>
      <c r="B25" s="91" t="s">
        <v>54</v>
      </c>
      <c r="C25" s="92"/>
      <c r="D25" s="92"/>
      <c r="E25" s="93"/>
      <c r="F25" s="15">
        <f>SUM(F10:F24)</f>
        <v>322159.99999999994</v>
      </c>
      <c r="G25" s="16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16932000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16608000</v>
      </c>
      <c r="H10" s="17" t="s">
        <v>4</v>
      </c>
      <c r="I10" s="2"/>
    </row>
    <row r="11" spans="1:9" x14ac:dyDescent="0.25">
      <c r="A11" s="2"/>
      <c r="B11" s="91" t="s">
        <v>152</v>
      </c>
      <c r="C11" s="92"/>
      <c r="D11" s="92"/>
      <c r="E11" s="92"/>
      <c r="F11" s="93"/>
      <c r="G11" s="15">
        <f>G9-G10</f>
        <v>324000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27000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153</v>
      </c>
      <c r="C17" s="92"/>
      <c r="D17" s="92"/>
      <c r="E17" s="92"/>
      <c r="F17" s="93"/>
      <c r="G17" s="15">
        <f>G15-G16</f>
        <v>27000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154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2016'!F25</f>
        <v>322159.99999999994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236000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86159.999999999942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46116978.930499434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10233225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3067703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1256514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701167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15258609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2997000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1972000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4969000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-150000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-12038000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-457000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-12645000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7582609</v>
      </c>
      <c r="F28" s="25" t="s">
        <v>4</v>
      </c>
      <c r="G28" s="1">
        <f>IF(E28&lt;0,0,-E28)</f>
        <v>-7582609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38045000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813000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38858000</v>
      </c>
      <c r="F35" s="25" t="s">
        <v>4</v>
      </c>
      <c r="G35" s="12">
        <f>-E35</f>
        <v>-38858000</v>
      </c>
      <c r="H35" s="25" t="s">
        <v>4</v>
      </c>
      <c r="I35" s="2"/>
    </row>
    <row r="36" spans="1:9" x14ac:dyDescent="0.25">
      <c r="A36" s="2"/>
      <c r="B36" s="91" t="s">
        <v>147</v>
      </c>
      <c r="C36" s="92"/>
      <c r="D36" s="92"/>
      <c r="E36" s="92"/>
      <c r="F36" s="93"/>
      <c r="G36" s="15">
        <f>$G$9+$G$28+$G$30+$G$35</f>
        <v>-323630.06950056553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146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159</v>
      </c>
      <c r="C16" s="85"/>
      <c r="D16" s="85"/>
      <c r="E16" s="86"/>
      <c r="F16" s="100" t="s">
        <v>142</v>
      </c>
      <c r="G16" s="100"/>
      <c r="H16" s="2"/>
    </row>
    <row r="17" spans="1:8" x14ac:dyDescent="0.25">
      <c r="A17" s="2"/>
      <c r="B17" s="79" t="s">
        <v>156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144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2017-09-12T17:07:42Z</dcterms:modified>
</cp:coreProperties>
</file>