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7" i="11" l="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18" i="11"/>
  <c r="G23" i="22" l="1"/>
  <c r="G30" i="13"/>
  <c r="E35" i="13" l="1"/>
  <c r="G35" i="13" s="1"/>
  <c r="E27" i="13"/>
  <c r="E19" i="13"/>
  <c r="G11" i="12"/>
  <c r="G23" i="12"/>
  <c r="G17" i="12"/>
  <c r="F10" i="11"/>
  <c r="F19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<sst xmlns="http://schemas.openxmlformats.org/spreadsheetml/2006/main" count="309" uniqueCount="154">
  <si>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</si>
  <si>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</si>
  <si>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</si>
  <si>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</si>
  <si>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</si>
  <si>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</si>
  <si>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</si>
  <si>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</si>
  <si>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</si>
  <si>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</si>
  <si>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</si>
  <si>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</si>
  <si>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</si>
  <si>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</si>
  <si>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</si>
  <si>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</si>
  <si>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</si>
  <si>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</si>
  <si>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</si>
  <si>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</si>
  <si>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</si>
  <si>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</si>
  <si>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</si>
  <si>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</si>
  <si>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</si>
  <si>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</si>
  <si>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</si>
  <si>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</si>
  <si>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</si>
  <si>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</si>
  <si>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</si>
  <si>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</si>
  <si>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</si>
  <si>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</si>
  <si>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</si>
  <si>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</si>
  <si>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</si>
  <si>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</si>
  <si>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</si>
  <si>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</si>
  <si>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</si>
  <si>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</si>
  <si>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</si>
  <si>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</si>
  <si>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</si>
  <si>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</si>
  <si>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</si>
  <si>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</si>
  <si>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</si>
  <si>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</si>
  <si>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</si>
  <si>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</si>
  <si>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</si>
  <si>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</si>
  <si>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</si>
  <si>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</si>
  <si>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</si>
  <si>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</si>
  <si>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</si>
  <si>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</si>
  <si>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</si>
  <si>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</si>
  <si>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</si>
  <si>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</si>
  <si>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</si>
  <si>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</si>
  <si>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</si>
  <si>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</si>
  <si>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</si>
  <si>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</si>
  <si>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</si>
  <si>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</si>
  <si>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</si>
  <si>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</si>
  <si>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</si>
  <si>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</si>
  <si>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</si>
  <si>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</si>
  <si>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</si>
  <si>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</si>
  <si>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</si>
  <si>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</si>
  <si>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</si>
  <si>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</si>
  <si>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</si>
  <si>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</si>
  <si>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</si>
  <si>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</si>
  <si>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</si>
  <si>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</si>
  <si>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</si>
  <si>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</si>
  <si>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</si>
  <si>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</si>
  <si>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</si>
  <si>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</si>
  <si>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</si>
  <si>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</si>
  <si>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</si>
  <si>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</si>
  <si>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</si>
  <si>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</si>
  <si>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</si>
  <si>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</si>
  <si>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</si>
  <si>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</si>
  <si>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</si>
  <si>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</si>
  <si>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</si>
  <si>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</si>
  <si>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</si>
  <si>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</si>
  <si>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</si>
  <si>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</si>
  <si>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</si>
  <si>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</si>
  <si>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</si>
  <si>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</si>
  <si>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SRO-anlæg, vandværk</t>
  </si>
  <si>
    <t>Pumpe inkl. stigrør og forerørsforsejlinger mv.</t>
  </si>
  <si>
    <t>Elanlæg</t>
  </si>
  <si>
    <t>Beluftningsanlæg, iltningstrappe, Mek./EL</t>
  </si>
  <si>
    <t>Boring (inkl. etablering, forerør, filter og prøvepumpning)</t>
  </si>
  <si>
    <t>Rentvandsbeholder  element</t>
  </si>
  <si>
    <t>Ø 50mm &lt; Ledningsnet ≤ Ø110 mm</t>
  </si>
  <si>
    <t>IT-udstyr</t>
  </si>
  <si>
    <t>Batteriskift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</si>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</sst>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233198276.02676436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54437434.351892062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109214398.63199419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77526982.147049844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152</v>
      </c>
      <c r="C13" s="43"/>
      <c r="D13" s="44"/>
      <c r="E13" s="40" t="s">
        <v>101</v>
      </c>
      <c r="F13" s="8" t="s">
        <v>4</v>
      </c>
      <c r="G13" s="41">
        <v>-4242254.955361506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151</v>
      </c>
      <c r="C14" s="55"/>
      <c r="D14" s="56"/>
      <c r="E14" s="40" t="s">
        <v>101</v>
      </c>
      <c r="F14" s="8" t="s">
        <v>4</v>
      </c>
      <c r="G14" s="41">
        <v>-6201820.512166908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169642.94268899862</v>
      </c>
      <c r="F15" s="8" t="s">
        <v>4</v>
      </c>
      <c r="G15" s="47">
        <f>E15*(1+E30/100)</f>
        <v>172611.69418605612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-2725192.4233333338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38756021.149551511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135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2968.7514970574762</v>
      </c>
      <c r="F23" s="8" t="s">
        <v>4</v>
      </c>
      <c r="G23" s="41">
        <f>SUM(G10:G15,G18:G22)*$E$30/100</f>
        <v>4040878.6487578899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-2876702.6795129562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-3117777.8654578822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3887388.792768959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233370887.72095042</v>
      </c>
      <c r="F27" s="38" t="s">
        <v>4</v>
      </c>
      <c r="G27" s="51">
        <f>SUM(G10:G26)</f>
        <v>268871966.9803679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142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143</v>
      </c>
      <c r="C31" s="80"/>
      <c r="D31" s="81"/>
      <c r="E31" s="52">
        <v>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144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53501163.982203498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107336018.3115422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76193594.247714832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237030776.54146051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127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128</v>
      </c>
      <c r="C11" s="96"/>
      <c r="D11" s="96"/>
      <c r="E11" s="53">
        <v>327557.53340000001</v>
      </c>
      <c r="F11" s="17" t="s">
        <v>4</v>
      </c>
      <c r="G11" s="21">
        <v>319446</v>
      </c>
      <c r="H11" s="17" t="s">
        <v>4</v>
      </c>
      <c r="I11" s="2"/>
    </row>
    <row r="12" spans="1:9" x14ac:dyDescent="0.25">
      <c r="A12" s="2"/>
      <c r="B12" s="95" t="s">
        <v>129</v>
      </c>
      <c r="C12" s="96"/>
      <c r="D12" s="96"/>
      <c r="E12" s="53">
        <v>2744531</v>
      </c>
      <c r="F12" s="17" t="s">
        <v>4</v>
      </c>
      <c r="G12" s="21">
        <v>1814000</v>
      </c>
      <c r="H12" s="17" t="s">
        <v>4</v>
      </c>
      <c r="I12" s="2"/>
    </row>
    <row r="13" spans="1:9" x14ac:dyDescent="0.25">
      <c r="A13" s="2"/>
      <c r="B13" s="95" t="s">
        <v>130</v>
      </c>
      <c r="C13" s="96"/>
      <c r="D13" s="96"/>
      <c r="E13" s="53">
        <v>35388.012600000002</v>
      </c>
      <c r="F13" s="17" t="s">
        <v>4</v>
      </c>
      <c r="G13" s="21">
        <v>187322</v>
      </c>
      <c r="H13" s="17" t="s">
        <v>4</v>
      </c>
      <c r="I13" s="2"/>
    </row>
    <row r="14" spans="1:9" x14ac:dyDescent="0.25">
      <c r="A14" s="2"/>
      <c r="B14" s="95" t="s">
        <v>131</v>
      </c>
      <c r="C14" s="96"/>
      <c r="D14" s="96"/>
      <c r="E14" s="53">
        <v>72130594.203199998</v>
      </c>
      <c r="F14" s="17" t="s">
        <v>4</v>
      </c>
      <c r="G14" s="21">
        <v>73084028</v>
      </c>
      <c r="H14" s="17" t="s">
        <v>4</v>
      </c>
      <c r="I14" s="2"/>
    </row>
    <row r="15" spans="1:9" x14ac:dyDescent="0.25">
      <c r="A15" s="2"/>
      <c r="B15" s="95" t="s">
        <v>132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133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134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166725.25079999864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169642.94268899862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39178000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27515833.621693123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11662166.378306877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3887388.792768959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10</v>
      </c>
      <c r="E10" s="21">
        <v>8262694</v>
      </c>
      <c r="F10" s="9">
        <f>E10/D10</f>
        <v>826269.4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15</v>
      </c>
      <c r="E11" s="21">
        <v>2650025</v>
      </c>
      <c r="F11" s="9">
        <f t="shared" ref="F11:F18" si="0">E11/D11</f>
        <v>176668.33333333334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20</v>
      </c>
      <c r="E12" s="21">
        <v>57371</v>
      </c>
      <c r="F12" s="9">
        <f t="shared" si="0"/>
        <v>2868.55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25</v>
      </c>
      <c r="E13" s="21">
        <v>8407418</v>
      </c>
      <c r="F13" s="9">
        <f t="shared" si="0"/>
        <v>336296.72</v>
      </c>
      <c r="G13" s="17" t="s">
        <v>4</v>
      </c>
      <c r="H13" s="2"/>
    </row>
    <row r="14" spans="1:8" ht="26.25" x14ac:dyDescent="0.25">
      <c r="A14" s="2"/>
      <c r="B14" s="42" t="s">
        <v>122</v>
      </c>
      <c r="C14" s="28">
        <v>2016</v>
      </c>
      <c r="D14" s="22">
        <v>30</v>
      </c>
      <c r="E14" s="21">
        <v>3575241</v>
      </c>
      <c r="F14" s="9">
        <f t="shared" si="0"/>
        <v>119174.7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50</v>
      </c>
      <c r="E15" s="21">
        <v>8088954</v>
      </c>
      <c r="F15" s="9">
        <f t="shared" si="0"/>
        <v>161779.07999999999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75</v>
      </c>
      <c r="E16" s="21">
        <v>135567622</v>
      </c>
      <c r="F16" s="9">
        <f t="shared" si="0"/>
        <v>1807568.2933333332</v>
      </c>
      <c r="G16" s="17" t="s">
        <v>4</v>
      </c>
      <c r="H16" s="2"/>
    </row>
    <row r="17" spans="1:8" x14ac:dyDescent="0.25">
      <c r="A17" s="2"/>
      <c r="B17" s="42" t="s">
        <v>125</v>
      </c>
      <c r="C17" s="28">
        <v>2016</v>
      </c>
      <c r="D17" s="22">
        <v>5</v>
      </c>
      <c r="E17" s="21">
        <v>690655</v>
      </c>
      <c r="F17" s="9">
        <f t="shared" si="0"/>
        <v>138131</v>
      </c>
      <c r="G17" s="17" t="s">
        <v>4</v>
      </c>
      <c r="H17" s="2"/>
    </row>
    <row r="18" spans="1:8" x14ac:dyDescent="0.25">
      <c r="A18" s="2"/>
      <c r="B18" s="42" t="s">
        <v>126</v>
      </c>
      <c r="C18" s="28">
        <v>2016</v>
      </c>
      <c r="D18" s="22">
        <v>6</v>
      </c>
      <c r="E18" s="21">
        <v>3870385</v>
      </c>
      <c r="F18" s="9">
        <f t="shared" si="0"/>
        <v>645064.16666666663</v>
      </c>
      <c r="G18" s="17" t="s">
        <v>4</v>
      </c>
      <c r="H18" s="2"/>
    </row>
    <row r="19" spans="1:8" x14ac:dyDescent="0.25">
      <c r="A19" s="2"/>
      <c r="B19" s="91" t="s">
        <v>54</v>
      </c>
      <c r="C19" s="92"/>
      <c r="D19" s="92"/>
      <c r="E19" s="93"/>
      <c r="F19" s="15">
        <f>SUM(F10:F18)</f>
        <v>4213820.2433333332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</sheetData>
  <sheetProtection password="DFE9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75728296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75128477</v>
      </c>
      <c r="H10" s="17" t="s">
        <v>4</v>
      </c>
      <c r="I10" s="2"/>
    </row>
    <row r="11" spans="1:9" x14ac:dyDescent="0.25">
      <c r="A11" s="2"/>
      <c r="B11" s="91" t="s">
        <v>146</v>
      </c>
      <c r="C11" s="92"/>
      <c r="D11" s="92"/>
      <c r="E11" s="92"/>
      <c r="F11" s="93"/>
      <c r="G11" s="15">
        <f>G9-G10</f>
        <v>599819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10969000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10009000</v>
      </c>
      <c r="H16" s="17" t="s">
        <v>4</v>
      </c>
      <c r="I16" s="2"/>
    </row>
    <row r="17" spans="1:9" x14ac:dyDescent="0.25">
      <c r="A17" s="2"/>
      <c r="B17" s="91" t="s">
        <v>147</v>
      </c>
      <c r="C17" s="92"/>
      <c r="D17" s="92"/>
      <c r="E17" s="92"/>
      <c r="F17" s="93"/>
      <c r="G17" s="15">
        <f>G15-G16</f>
        <v>960000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2284094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6767719</v>
      </c>
      <c r="H22" s="17" t="s">
        <v>4</v>
      </c>
      <c r="I22" s="2"/>
    </row>
    <row r="23" spans="1:9" x14ac:dyDescent="0.25">
      <c r="A23" s="2"/>
      <c r="B23" s="91" t="s">
        <v>148</v>
      </c>
      <c r="C23" s="92"/>
      <c r="D23" s="92"/>
      <c r="E23" s="92"/>
      <c r="F23" s="93"/>
      <c r="G23" s="15">
        <f>G21-G22</f>
        <v>-4483625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2016'!F19</f>
        <v>4213820.2433333332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4015206.666666667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198613.57666666619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272590658.14955151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63874131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16445666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1886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7266997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87588680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9261000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9261000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-8054976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-58772704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-30022000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-96849680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0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36686256</v>
      </c>
      <c r="F30" s="25" t="s">
        <v>4</v>
      </c>
      <c r="G30" s="12">
        <f>-$E$30</f>
        <v>-36686256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196965381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183000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197148381</v>
      </c>
      <c r="F35" s="25" t="s">
        <v>4</v>
      </c>
      <c r="G35" s="12">
        <f>-E35</f>
        <v>-197148381</v>
      </c>
      <c r="H35" s="25" t="s">
        <v>4</v>
      </c>
      <c r="I35" s="2"/>
    </row>
    <row r="36" spans="1:9" x14ac:dyDescent="0.25">
      <c r="A36" s="2"/>
      <c r="B36" s="91" t="s">
        <v>141</v>
      </c>
      <c r="C36" s="92"/>
      <c r="D36" s="92"/>
      <c r="E36" s="92"/>
      <c r="F36" s="93"/>
      <c r="G36" s="15">
        <f>$G$9+$G$28+$G$30+$G$35</f>
        <v>38756021.149551511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140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135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153</v>
      </c>
      <c r="C16" s="85"/>
      <c r="D16" s="85"/>
      <c r="E16" s="86"/>
      <c r="F16" s="100" t="s">
        <v>136</v>
      </c>
      <c r="G16" s="100"/>
      <c r="H16" s="2"/>
    </row>
    <row r="17" spans="1:8" x14ac:dyDescent="0.25">
      <c r="A17" s="2"/>
      <c r="B17" s="79" t="s">
        <v>150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138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2017-09-13T12:26:28Z</dcterms:modified>
</cp:coreProperties>
</file>