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4" i="11" l="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/>
  <c r="I20" i="22"/>
  <c r="K17" i="22"/>
  <c r="E15" i="13"/>
  <c r="F11" i="11"/>
  <c r="F15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6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<sst xmlns="http://schemas.openxmlformats.org/spreadsheetml/2006/main" count="325" uniqueCount="146">
  <si>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</si>
  <si>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</si>
  <si>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</si>
  <si>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</si>
  <si>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</si>
  <si>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</si>
  <si>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</si>
  <si>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</si>
  <si>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</si>
  <si>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</si>
  <si>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</si>
  <si>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</si>
  <si>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</si>
  <si>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</si>
  <si>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</si>
  <si>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</si>
  <si>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</si>
  <si>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</si>
  <si>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</si>
  <si>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</si>
  <si>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</si>
  <si>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</si>
  <si>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</si>
  <si>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</si>
  <si>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</si>
  <si>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</si>
  <si>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</si>
  <si>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</si>
  <si>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</si>
  <si>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</si>
  <si>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</si>
  <si>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</si>
  <si>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</si>
  <si>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</si>
  <si>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</si>
  <si>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</si>
  <si>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</si>
  <si>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</si>
  <si>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</si>
  <si>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</si>
  <si>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</si>
  <si>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</si>
  <si>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</si>
  <si>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</si>
  <si>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</si>
  <si>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</si>
  <si>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</si>
  <si>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</si>
  <si>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</si>
  <si>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</si>
  <si>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</si>
  <si>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</si>
  <si>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</si>
  <si>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</si>
  <si>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</si>
  <si>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</si>
  <si>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</si>
  <si>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</si>
  <si>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</si>
  <si>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</si>
  <si>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</si>
  <si>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</si>
  <si>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</si>
  <si>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</si>
  <si>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</si>
  <si>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</si>
  <si>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</si>
  <si>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</si>
  <si>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</si>
  <si>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</si>
  <si>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</si>
  <si>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</si>
  <si>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</si>
  <si>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</si>
  <si>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</si>
  <si>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</si>
  <si>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</si>
  <si>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</si>
  <si>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</si>
  <si>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</si>
  <si>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</si>
  <si>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</si>
  <si>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</si>
  <si>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</si>
  <si>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</si>
  <si>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</si>
  <si>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</si>
  <si>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</si>
  <si>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</si>
  <si>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</si>
  <si>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</si>
  <si>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</si>
  <si>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</si>
  <si>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</si>
  <si>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</si>
  <si>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</si>
  <si>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</si>
  <si>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</si>
  <si>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</si>
  <si>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</si>
  <si>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</si>
  <si>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</si>
  <si>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</si>
  <si>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</si>
  <si>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</si>
  <si>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</si>
  <si>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</si>
  <si>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</si>
  <si>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</si>
  <si>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</si>
  <si>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</si>
  <si>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</si>
  <si>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</si>
  <si>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</si>
  <si>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</si>
  <si>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</si>
  <si>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</si>
  <si>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Skelbrønd, Mek./EL</t>
  </si>
  <si>
    <t>Pumpe inkl. stigrør og forerørsforsejlinger mv.</t>
  </si>
  <si>
    <t>Udpumpningsanlæg, rentvandspumper på vandværk</t>
  </si>
  <si>
    <t>Arbejdsplads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</si>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</sst>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141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6333899.3685987275</v>
      </c>
      <c r="F9" s="13" t="s">
        <v>4</v>
      </c>
      <c r="G9" s="48">
        <v>6344967.6085925791</v>
      </c>
      <c r="H9" s="13" t="s">
        <v>4</v>
      </c>
      <c r="I9" s="48">
        <v>6356502.9559843382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1591129.2520242252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2925531.9232066493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2460115.624221975</v>
      </c>
      <c r="L12" s="8" t="s">
        <v>4</v>
      </c>
      <c r="M12" s="2"/>
    </row>
    <row r="13" spans="1:13" x14ac:dyDescent="0.25">
      <c r="A13" s="2"/>
      <c r="B13" s="44" t="s">
        <v>145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-289895.48902855616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-316106.49931850011</v>
      </c>
      <c r="F14" s="8" t="s">
        <v>4</v>
      </c>
      <c r="G14" s="9">
        <f>E14*(1+$E$25/100)</f>
        <v>-321638.3630565739</v>
      </c>
      <c r="H14" s="8" t="s">
        <v>4</v>
      </c>
      <c r="I14" s="9">
        <f>G14*(1+$E$25/100)</f>
        <v>-327267.03441006399</v>
      </c>
      <c r="J14" s="8" t="s">
        <v>4</v>
      </c>
      <c r="K14" s="51">
        <f>I14*(1+$E$25/100)</f>
        <v>-332994.20751224016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-143320.0932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394185.40374460351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-5531.8637380737528</v>
      </c>
      <c r="F19" s="8" t="s">
        <v>4</v>
      </c>
      <c r="G19" s="42">
        <f>(G17+G14)*($E$25/100)</f>
        <v>-5628.6713534900437</v>
      </c>
      <c r="H19" s="8" t="s">
        <v>4</v>
      </c>
      <c r="I19" s="42">
        <f>(I17+I14)*($E$25/100)</f>
        <v>-5727.1731021761207</v>
      </c>
      <c r="J19" s="8" t="s">
        <v>4</v>
      </c>
      <c r="K19" s="42">
        <f>SUM(K10:K14,K17:K18)*($E$25/100)</f>
        <v>111193.02430096094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-73112.479457084613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6012261.0055421535</v>
      </c>
      <c r="F21" s="38" t="s">
        <v>4</v>
      </c>
      <c r="G21" s="49">
        <f>SUM(G9:G20)</f>
        <v>6017700.574182515</v>
      </c>
      <c r="H21" s="38" t="s">
        <v>4</v>
      </c>
      <c r="I21" s="49">
        <f>SUM(I9:I20)</f>
        <v>6023508.7484720983</v>
      </c>
      <c r="J21" s="38" t="s">
        <v>4</v>
      </c>
      <c r="K21" s="52">
        <f>SUM(K9:K20)</f>
        <v>6642832.9583005328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1510435.5765772697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2777164.3891294426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2335351.5477081398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6622951.5134148523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122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123</v>
      </c>
      <c r="C11" s="96"/>
      <c r="D11" s="96"/>
      <c r="E11" s="55">
        <v>1183.4856</v>
      </c>
      <c r="F11" s="17" t="s">
        <v>4</v>
      </c>
      <c r="G11" s="21">
        <v>826</v>
      </c>
      <c r="H11" s="17" t="s">
        <v>4</v>
      </c>
      <c r="I11" s="2"/>
    </row>
    <row r="12" spans="1:9" x14ac:dyDescent="0.25">
      <c r="A12" s="2"/>
      <c r="B12" s="95" t="s">
        <v>124</v>
      </c>
      <c r="C12" s="96"/>
      <c r="D12" s="96"/>
      <c r="E12" s="55">
        <v>172438.2352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125</v>
      </c>
      <c r="C13" s="96"/>
      <c r="D13" s="96"/>
      <c r="E13" s="55">
        <v>32399.4126</v>
      </c>
      <c r="F13" s="17" t="s">
        <v>4</v>
      </c>
      <c r="G13" s="21">
        <v>4725</v>
      </c>
      <c r="H13" s="17" t="s">
        <v>4</v>
      </c>
      <c r="I13" s="2"/>
    </row>
    <row r="14" spans="1:9" x14ac:dyDescent="0.25">
      <c r="A14" s="2"/>
      <c r="B14" s="95" t="s">
        <v>126</v>
      </c>
      <c r="C14" s="96"/>
      <c r="D14" s="96"/>
      <c r="E14" s="55">
        <v>2100043.3947999999</v>
      </c>
      <c r="F14" s="17" t="s">
        <v>4</v>
      </c>
      <c r="G14" s="21">
        <v>1989843.75</v>
      </c>
      <c r="H14" s="17" t="s">
        <v>4</v>
      </c>
      <c r="I14" s="2"/>
    </row>
    <row r="15" spans="1:9" x14ac:dyDescent="0.25">
      <c r="A15" s="2"/>
      <c r="B15" s="95" t="s">
        <v>127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128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129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-310669.77820000006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-316106.49931850011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-2319306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-1625563.1349206348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-693742.86507936521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-231247.62169312174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15</v>
      </c>
      <c r="E10" s="21">
        <v>113172.5</v>
      </c>
      <c r="F10" s="9">
        <f>E10/D10</f>
        <v>7544.833333333333</v>
      </c>
      <c r="G10" s="17" t="s">
        <v>4</v>
      </c>
      <c r="H10" s="2"/>
    </row>
    <row r="11" spans="1:8" x14ac:dyDescent="0.25">
      <c r="A11" s="2"/>
      <c r="B11" s="43" t="s">
        <v>117</v>
      </c>
      <c r="C11" s="28">
        <v>2016</v>
      </c>
      <c r="D11" s="22">
        <v>15</v>
      </c>
      <c r="E11" s="21">
        <v>41512.89</v>
      </c>
      <c r="F11" s="9">
        <f t="shared" ref="F11:F15" si="0">E11/D11</f>
        <v>2767.5259999999998</v>
      </c>
      <c r="G11" s="17" t="s">
        <v>4</v>
      </c>
      <c r="H11" s="2"/>
    </row>
    <row r="12" spans="1:8" x14ac:dyDescent="0.25">
      <c r="A12" s="2"/>
      <c r="B12" s="43" t="s">
        <v>118</v>
      </c>
      <c r="C12" s="28">
        <v>2016</v>
      </c>
      <c r="D12" s="22">
        <v>15</v>
      </c>
      <c r="E12" s="21">
        <v>44956</v>
      </c>
      <c r="F12" s="9">
        <f t="shared" si="0"/>
        <v>2997.0666666666666</v>
      </c>
      <c r="G12" s="17" t="s">
        <v>4</v>
      </c>
      <c r="H12" s="2"/>
    </row>
    <row r="13" spans="1:8" ht="26.25" x14ac:dyDescent="0.25">
      <c r="A13" s="2"/>
      <c r="B13" s="43" t="s">
        <v>119</v>
      </c>
      <c r="C13" s="28">
        <v>2016</v>
      </c>
      <c r="D13" s="22">
        <v>25</v>
      </c>
      <c r="E13" s="21">
        <v>64790</v>
      </c>
      <c r="F13" s="9">
        <f t="shared" si="0"/>
        <v>2591.6</v>
      </c>
      <c r="G13" s="17" t="s">
        <v>4</v>
      </c>
      <c r="H13" s="2"/>
    </row>
    <row r="14" spans="1:8" x14ac:dyDescent="0.25">
      <c r="A14" s="2"/>
      <c r="B14" s="43" t="s">
        <v>120</v>
      </c>
      <c r="C14" s="28">
        <v>2016</v>
      </c>
      <c r="D14" s="22">
        <v>5</v>
      </c>
      <c r="E14" s="21">
        <v>49608.4</v>
      </c>
      <c r="F14" s="9">
        <f t="shared" si="0"/>
        <v>9921.68</v>
      </c>
      <c r="G14" s="17" t="s">
        <v>4</v>
      </c>
      <c r="H14" s="2"/>
    </row>
    <row r="15" spans="1:8" x14ac:dyDescent="0.25">
      <c r="A15" s="2"/>
      <c r="B15" s="43" t="s">
        <v>121</v>
      </c>
      <c r="C15" s="28">
        <v>2016</v>
      </c>
      <c r="D15" s="22">
        <v>75</v>
      </c>
      <c r="E15" s="21">
        <v>714483.81</v>
      </c>
      <c r="F15" s="9">
        <f t="shared" si="0"/>
        <v>9526.4508000000005</v>
      </c>
      <c r="G15" s="17" t="s">
        <v>4</v>
      </c>
      <c r="H15" s="2"/>
    </row>
    <row r="16" spans="1:8" x14ac:dyDescent="0.25">
      <c r="A16" s="2"/>
      <c r="B16" s="91" t="s">
        <v>52</v>
      </c>
      <c r="C16" s="92"/>
      <c r="D16" s="92"/>
      <c r="E16" s="93"/>
      <c r="F16" s="15">
        <f>SUM(F10:F15)</f>
        <v>35349.156799999997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136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2019627.75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2178297</v>
      </c>
      <c r="H10" s="17" t="s">
        <v>4</v>
      </c>
      <c r="I10" s="2"/>
    </row>
    <row r="11" spans="1:9" x14ac:dyDescent="0.25">
      <c r="A11" s="2"/>
      <c r="B11" s="91" t="s">
        <v>137</v>
      </c>
      <c r="C11" s="92"/>
      <c r="D11" s="92"/>
      <c r="E11" s="92"/>
      <c r="F11" s="93"/>
      <c r="G11" s="15">
        <f>G9-G10</f>
        <v>-158669.25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138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0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-20000</v>
      </c>
      <c r="H16" s="17" t="s">
        <v>4</v>
      </c>
      <c r="I16" s="2"/>
    </row>
    <row r="17" spans="1:9" x14ac:dyDescent="0.25">
      <c r="A17" s="2"/>
      <c r="B17" s="91" t="s">
        <v>138</v>
      </c>
      <c r="C17" s="92"/>
      <c r="D17" s="92"/>
      <c r="E17" s="92"/>
      <c r="F17" s="93"/>
      <c r="G17" s="15">
        <f>G15-G16</f>
        <v>20000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139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139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140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140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2016'!F16</f>
        <v>35349.156799999997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40000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-4650.843200000003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6330209.8070779368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2355442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188488.25333333333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-3172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80000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2620758.2533333334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60000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60000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-1028523.6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-1028523.6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1652234.6533333333</v>
      </c>
      <c r="F28" s="25" t="s">
        <v>4</v>
      </c>
      <c r="G28" s="1">
        <f>IF(E28&lt;0,0,-E28)</f>
        <v>-1652234.6533333333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51338</v>
      </c>
      <c r="F30" s="25" t="s">
        <v>4</v>
      </c>
      <c r="G30" s="12">
        <f>-$E$30</f>
        <v>-51338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4160876.75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71575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4232451.75</v>
      </c>
      <c r="F35" s="25" t="s">
        <v>4</v>
      </c>
      <c r="G35" s="12">
        <f>-E35</f>
        <v>-4232451.75</v>
      </c>
      <c r="H35" s="25" t="s">
        <v>4</v>
      </c>
      <c r="I35" s="2"/>
    </row>
    <row r="36" spans="1:9" x14ac:dyDescent="0.25">
      <c r="A36" s="2"/>
      <c r="B36" s="91" t="s">
        <v>135</v>
      </c>
      <c r="C36" s="92"/>
      <c r="D36" s="92"/>
      <c r="E36" s="92"/>
      <c r="F36" s="93"/>
      <c r="G36" s="15">
        <f>$G$9+$G$28+$G$30+$G$35</f>
        <v>394185.40374460351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134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143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144</v>
      </c>
      <c r="C16" s="85"/>
      <c r="D16" s="85"/>
      <c r="E16" s="86"/>
      <c r="F16" s="100" t="s">
        <v>130</v>
      </c>
      <c r="G16" s="100"/>
      <c r="H16" s="2"/>
    </row>
    <row r="17" spans="1:8" x14ac:dyDescent="0.25">
      <c r="A17" s="2"/>
      <c r="B17" s="87" t="s">
        <v>142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131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132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2017-09-13T13:07:47Z</dcterms:modified>
</cp:coreProperties>
</file>