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G11" i="10" l="1"/>
  <c r="K12" i="22"/>
  <c r="K11" i="22"/>
  <c r="K10" i="22"/>
  <c r="F18" i="20"/>
  <c r="F19" i="20" s="1"/>
  <c r="F16" i="11" l="1"/>
  <c r="F15" i="1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7" i="11"/>
  <c r="I14" i="22" l="1"/>
  <c r="G19" i="22"/>
  <c r="G21" i="22" s="1"/>
  <c r="G30" i="13"/>
  <c r="K14" i="22" l="1"/>
  <c r="K19" i="22" s="1"/>
  <c r="I19" i="22"/>
  <c r="I21" i="22" s="1"/>
  <c r="E35" i="13"/>
  <c r="G35" i="13" s="1"/>
  <c r="E27" i="13"/>
  <c r="E19" i="13"/>
  <c r="G11" i="12"/>
  <c r="G29" i="12"/>
  <c r="G23" i="12"/>
  <c r="G17" i="12"/>
  <c r="F10" i="11"/>
  <c r="F18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<sst xmlns="http://schemas.openxmlformats.org/spreadsheetml/2006/main" count="329" uniqueCount="149">
  <si>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</si>
  <si>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</si>
  <si>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</si>
  <si>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</si>
  <si>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</si>
  <si>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</si>
  <si>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</si>
  <si>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</si>
  <si>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</si>
  <si>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</si>
  <si>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</si>
  <si>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</si>
  <si>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</si>
  <si>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</si>
  <si>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</si>
  <si>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</si>
  <si>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</si>
  <si>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</si>
  <si>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</si>
  <si>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</si>
  <si>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</si>
  <si>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</si>
  <si>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</si>
  <si>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</si>
  <si>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</si>
  <si>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</si>
  <si>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</si>
  <si>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</si>
  <si>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</si>
  <si>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</si>
  <si>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</si>
  <si>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</si>
  <si>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</si>
  <si>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</si>
  <si>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</si>
  <si>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</si>
  <si>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</si>
  <si>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</si>
  <si>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</si>
  <si>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</si>
  <si>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</si>
  <si>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</si>
  <si>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</si>
  <si>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</si>
  <si>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</si>
  <si>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</si>
  <si>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</si>
  <si>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</si>
  <si>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</si>
  <si>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</si>
  <si>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</si>
  <si>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</si>
  <si>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</si>
  <si>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</si>
  <si>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</si>
  <si>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</si>
  <si>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</si>
  <si>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</si>
  <si>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</si>
  <si>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</si>
  <si>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</si>
  <si>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</si>
  <si>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</si>
  <si>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</si>
  <si>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</si>
  <si>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</si>
  <si>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</si>
  <si>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</si>
  <si>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</si>
  <si>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</si>
  <si>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</si>
  <si>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</si>
  <si>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</si>
  <si>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</si>
  <si>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</si>
  <si>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</si>
  <si>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</si>
  <si>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</si>
  <si>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</si>
  <si>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</si>
  <si>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</si>
  <si>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</si>
  <si>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</si>
  <si>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</si>
  <si>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</si>
  <si>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</si>
  <si>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</si>
  <si>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</si>
  <si>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</si>
  <si>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</si>
  <si>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</si>
  <si>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</si>
  <si>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</si>
  <si>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</si>
  <si>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</si>
  <si>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</si>
  <si>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</si>
  <si>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</si>
  <si>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</si>
  <si>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</si>
  <si>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</si>
  <si>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</si>
  <si>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</si>
  <si>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</si>
  <si>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</si>
  <si>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</si>
  <si>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</si>
  <si>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</si>
  <si>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</si>
  <si>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</si>
  <si>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</si>
  <si>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</si>
  <si>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</si>
  <si>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</si>
  <si>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</si>
  <si>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</si>
  <si>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</si>
  <si>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Etageareal kontor og mandskabsfaciliteter</t>
  </si>
  <si>
    <t>Råvandsstation komplet montering og boringshus/tørbrønd</t>
  </si>
  <si>
    <t>Filteranlæg, åbne filtre, enkelt filtrering, Kontruktioner</t>
  </si>
  <si>
    <t>Stik på ledningsnet, Konstruktioner</t>
  </si>
  <si>
    <t>Afregningsmålere, elektroniske ≤ Ø 110mm (Qn 10)</t>
  </si>
  <si>
    <t>Ventiler på Ø 50mm &lt; Ledningsnet ≤ Ø110 mm</t>
  </si>
  <si>
    <t>Server</t>
  </si>
  <si>
    <t>GPS udstyr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</si>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</sst>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144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7136534.140555351</v>
      </c>
      <c r="F9" s="13" t="s">
        <v>4</v>
      </c>
      <c r="G9" s="48">
        <v>7129013.3243370205</v>
      </c>
      <c r="H9" s="13" t="s">
        <v>4</v>
      </c>
      <c r="I9" s="48">
        <v>7121850.6424946412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3126372.6790979896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3036505.7962412629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1542280.1092385964</v>
      </c>
      <c r="L12" s="8" t="s">
        <v>4</v>
      </c>
      <c r="M12" s="2"/>
    </row>
    <row r="13" spans="1:13" x14ac:dyDescent="0.25">
      <c r="A13" s="2"/>
      <c r="B13" s="46" t="s">
        <v>148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-402739.08813589055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-106804.30060299997</v>
      </c>
      <c r="F14" s="8" t="s">
        <v>4</v>
      </c>
      <c r="G14" s="9">
        <f>E14*(1+$E$25/100)</f>
        <v>-108673.37586355247</v>
      </c>
      <c r="H14" s="8" t="s">
        <v>4</v>
      </c>
      <c r="I14" s="9">
        <f>G14*(1+$E$25/100)</f>
        <v>-110575.15994116465</v>
      </c>
      <c r="J14" s="8" t="s">
        <v>4</v>
      </c>
      <c r="K14" s="51">
        <f>I14*(1+$E$25/100)</f>
        <v>-112510.22524013504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-364673.11459999997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207791.43691447191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-1869.0752605524997</v>
      </c>
      <c r="F19" s="8" t="s">
        <v>4</v>
      </c>
      <c r="G19" s="42">
        <f>(G17+G14)*($E$25/100)</f>
        <v>-1901.7840776121684</v>
      </c>
      <c r="H19" s="8" t="s">
        <v>4</v>
      </c>
      <c r="I19" s="42">
        <f>(I17+I14)*($E$25/100)</f>
        <v>-1935.0652989703815</v>
      </c>
      <c r="J19" s="8" t="s">
        <v>4</v>
      </c>
      <c r="K19" s="42">
        <f>SUM(K10:K14,K17:K18)*($E$25/100)</f>
        <v>125823.41224603193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-99636.011050150162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7027860.7646917989</v>
      </c>
      <c r="F21" s="38" t="s">
        <v>4</v>
      </c>
      <c r="G21" s="49">
        <f>SUM(G9:G20)</f>
        <v>7018438.1643958567</v>
      </c>
      <c r="H21" s="38" t="s">
        <v>4</v>
      </c>
      <c r="I21" s="49">
        <f>SUM(I9:I20)</f>
        <v>7009340.4172545057</v>
      </c>
      <c r="J21" s="38" t="s">
        <v>4</v>
      </c>
      <c r="K21" s="52">
        <f>SUM(K9:K20)</f>
        <v>7059214.9947121777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2967819.5622016629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2882510.2531997599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1464063.8044193198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7314393.6198207429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125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126</v>
      </c>
      <c r="C11" s="96"/>
      <c r="D11" s="96"/>
      <c r="E11" s="55">
        <v>2873.0407999999998</v>
      </c>
      <c r="F11" s="17" t="s">
        <v>4</v>
      </c>
      <c r="G11" s="21">
        <v>2890</v>
      </c>
      <c r="H11" s="17" t="s">
        <v>4</v>
      </c>
      <c r="I11" s="2"/>
    </row>
    <row r="12" spans="1:9" x14ac:dyDescent="0.25">
      <c r="A12" s="2"/>
      <c r="B12" s="95" t="s">
        <v>127</v>
      </c>
      <c r="C12" s="96"/>
      <c r="D12" s="96"/>
      <c r="E12" s="55">
        <v>0</v>
      </c>
      <c r="F12" s="17" t="s">
        <v>4</v>
      </c>
      <c r="G12" s="21">
        <v>136</v>
      </c>
      <c r="H12" s="17" t="s">
        <v>4</v>
      </c>
      <c r="I12" s="2"/>
    </row>
    <row r="13" spans="1:9" x14ac:dyDescent="0.25">
      <c r="A13" s="2"/>
      <c r="B13" s="95" t="s">
        <v>128</v>
      </c>
      <c r="C13" s="96"/>
      <c r="D13" s="96"/>
      <c r="E13" s="55">
        <v>29142.834800000001</v>
      </c>
      <c r="F13" s="17" t="s">
        <v>4</v>
      </c>
      <c r="G13" s="21">
        <v>3172</v>
      </c>
      <c r="H13" s="17" t="s">
        <v>4</v>
      </c>
      <c r="I13" s="2"/>
    </row>
    <row r="14" spans="1:9" x14ac:dyDescent="0.25">
      <c r="A14" s="2"/>
      <c r="B14" s="95" t="s">
        <v>129</v>
      </c>
      <c r="C14" s="96"/>
      <c r="D14" s="96"/>
      <c r="E14" s="55">
        <v>1413687.496</v>
      </c>
      <c r="F14" s="17" t="s">
        <v>4</v>
      </c>
      <c r="G14" s="21">
        <v>1334538</v>
      </c>
      <c r="H14" s="17" t="s">
        <v>4</v>
      </c>
      <c r="I14" s="2"/>
    </row>
    <row r="15" spans="1:9" x14ac:dyDescent="0.25">
      <c r="A15" s="2"/>
      <c r="B15" s="95" t="s">
        <v>130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131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132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-104967.37159999995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-106804.30060299997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-1857546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-1313983.5132275133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-543562.48677248671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-181187.49559082891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22220</v>
      </c>
      <c r="F10" s="9">
        <f>E10/D10</f>
        <v>296.26666666666665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30</v>
      </c>
      <c r="E11" s="21">
        <v>57207</v>
      </c>
      <c r="F11" s="9">
        <f t="shared" ref="F11:F17" si="0">E11/D11</f>
        <v>1906.9</v>
      </c>
      <c r="G11" s="17" t="s">
        <v>4</v>
      </c>
      <c r="H11" s="2"/>
    </row>
    <row r="12" spans="1:8" ht="26.25" x14ac:dyDescent="0.25">
      <c r="A12" s="2"/>
      <c r="B12" s="43" t="s">
        <v>119</v>
      </c>
      <c r="C12" s="28">
        <v>2016</v>
      </c>
      <c r="D12" s="22">
        <v>50</v>
      </c>
      <c r="E12" s="21">
        <v>1800</v>
      </c>
      <c r="F12" s="9">
        <f t="shared" si="0"/>
        <v>36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4310</v>
      </c>
      <c r="F13" s="9">
        <f t="shared" si="0"/>
        <v>57.466666666666669</v>
      </c>
      <c r="G13" s="17" t="s">
        <v>4</v>
      </c>
      <c r="H13" s="2"/>
    </row>
    <row r="14" spans="1:8" ht="26.25" x14ac:dyDescent="0.25">
      <c r="A14" s="2"/>
      <c r="B14" s="43" t="s">
        <v>121</v>
      </c>
      <c r="C14" s="28">
        <v>2016</v>
      </c>
      <c r="D14" s="22">
        <v>10</v>
      </c>
      <c r="E14" s="21">
        <v>509617.93</v>
      </c>
      <c r="F14" s="9">
        <f t="shared" si="0"/>
        <v>50961.792999999998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75</v>
      </c>
      <c r="E15" s="21">
        <v>290662.18</v>
      </c>
      <c r="F15" s="9">
        <f t="shared" si="0"/>
        <v>3875.4957333333332</v>
      </c>
      <c r="G15" s="17" t="s">
        <v>4</v>
      </c>
      <c r="H15" s="2"/>
    </row>
    <row r="16" spans="1:8" x14ac:dyDescent="0.25">
      <c r="A16" s="2"/>
      <c r="B16" s="43" t="s">
        <v>123</v>
      </c>
      <c r="C16" s="28">
        <v>2016</v>
      </c>
      <c r="D16" s="22">
        <v>5</v>
      </c>
      <c r="E16" s="21">
        <v>20253.150000000001</v>
      </c>
      <c r="F16" s="9">
        <f t="shared" si="0"/>
        <v>4050.63</v>
      </c>
      <c r="G16" s="17" t="s">
        <v>4</v>
      </c>
      <c r="H16" s="2"/>
    </row>
    <row r="17" spans="1:8" x14ac:dyDescent="0.25">
      <c r="A17" s="2"/>
      <c r="B17" s="43" t="s">
        <v>124</v>
      </c>
      <c r="C17" s="28">
        <v>2016</v>
      </c>
      <c r="D17" s="22">
        <v>10</v>
      </c>
      <c r="E17" s="21">
        <v>98250</v>
      </c>
      <c r="F17" s="9">
        <f t="shared" si="0"/>
        <v>9825</v>
      </c>
      <c r="G17" s="17" t="s">
        <v>4</v>
      </c>
      <c r="H17" s="2"/>
    </row>
    <row r="18" spans="1:8" x14ac:dyDescent="0.25">
      <c r="A18" s="2"/>
      <c r="B18" s="91" t="s">
        <v>52</v>
      </c>
      <c r="C18" s="92"/>
      <c r="D18" s="92"/>
      <c r="E18" s="93"/>
      <c r="F18" s="15">
        <f>SUM(F10:F17)</f>
        <v>71009.552066666656</v>
      </c>
      <c r="G18" s="16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139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1380050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1469100</v>
      </c>
      <c r="H10" s="17" t="s">
        <v>4</v>
      </c>
      <c r="I10" s="2"/>
    </row>
    <row r="11" spans="1:9" x14ac:dyDescent="0.25">
      <c r="A11" s="2"/>
      <c r="B11" s="91" t="s">
        <v>140</v>
      </c>
      <c r="C11" s="92"/>
      <c r="D11" s="92"/>
      <c r="E11" s="92"/>
      <c r="F11" s="93"/>
      <c r="G11" s="15">
        <f>G9-G10</f>
        <v>-89050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141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-163766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-50000</v>
      </c>
      <c r="H16" s="17" t="s">
        <v>4</v>
      </c>
      <c r="I16" s="2"/>
    </row>
    <row r="17" spans="1:9" x14ac:dyDescent="0.25">
      <c r="A17" s="2"/>
      <c r="B17" s="91" t="s">
        <v>141</v>
      </c>
      <c r="C17" s="92"/>
      <c r="D17" s="92"/>
      <c r="E17" s="92"/>
      <c r="F17" s="93"/>
      <c r="G17" s="15">
        <f>G15-G16</f>
        <v>-113766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142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50000</v>
      </c>
      <c r="H22" s="17" t="s">
        <v>4</v>
      </c>
      <c r="I22" s="2"/>
    </row>
    <row r="23" spans="1:9" x14ac:dyDescent="0.25">
      <c r="A23" s="2"/>
      <c r="B23" s="91" t="s">
        <v>142</v>
      </c>
      <c r="C23" s="92"/>
      <c r="D23" s="92"/>
      <c r="E23" s="92"/>
      <c r="F23" s="93"/>
      <c r="G23" s="15">
        <f>G21-G22</f>
        <v>-50000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143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143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2016'!F18</f>
        <v>71009.552066666656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182866.66666666666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-111857.1146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8173842.1969144717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1802956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555688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56118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336153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2750915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114400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114400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-1004320.26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-1004320.26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1860994.74</v>
      </c>
      <c r="F28" s="25" t="s">
        <v>4</v>
      </c>
      <c r="G28" s="1">
        <f>IF(E28&lt;0,0,-E28)</f>
        <v>-1860994.74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749960</v>
      </c>
      <c r="F30" s="25" t="s">
        <v>4</v>
      </c>
      <c r="G30" s="12">
        <f>-$E$30</f>
        <v>-749960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5253863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101233.02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5355096.0199999996</v>
      </c>
      <c r="F35" s="25" t="s">
        <v>4</v>
      </c>
      <c r="G35" s="12">
        <f>-E35</f>
        <v>-5355096.0199999996</v>
      </c>
      <c r="H35" s="25" t="s">
        <v>4</v>
      </c>
      <c r="I35" s="2"/>
    </row>
    <row r="36" spans="1:9" x14ac:dyDescent="0.25">
      <c r="A36" s="2"/>
      <c r="B36" s="91" t="s">
        <v>138</v>
      </c>
      <c r="C36" s="92"/>
      <c r="D36" s="92"/>
      <c r="E36" s="92"/>
      <c r="F36" s="93"/>
      <c r="G36" s="15">
        <f>$G$9+$G$28+$G$30+$G$35</f>
        <v>207791.43691447191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136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137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146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147</v>
      </c>
      <c r="C16" s="85"/>
      <c r="D16" s="85"/>
      <c r="E16" s="86"/>
      <c r="F16" s="100" t="s">
        <v>133</v>
      </c>
      <c r="G16" s="100"/>
      <c r="H16" s="2"/>
    </row>
    <row r="17" spans="1:8" x14ac:dyDescent="0.25">
      <c r="A17" s="2"/>
      <c r="B17" s="87" t="s">
        <v>145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134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135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2017-09-13T12:53:57Z</dcterms:modified>
</cp:coreProperties>
</file>