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E21" i="22" l="1"/>
  <c r="K15" i="22" l="1"/>
  <c r="G45" i="12" l="1"/>
  <c r="G13" i="10" l="1"/>
  <c r="K20" i="22" l="1"/>
  <c r="K19" i="22"/>
  <c r="G11" i="10" l="1"/>
  <c r="K12" i="22"/>
  <c r="K11" i="22"/>
  <c r="K10" i="22"/>
  <c r="F18" i="20"/>
  <c r="F19" i="20" s="1"/>
  <c r="F12" i="11" l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I20" i="22"/>
  <c r="K17" i="22"/>
  <c r="E15" i="13"/>
  <c r="F11" i="11"/>
  <c r="F13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4" i="11" s="1"/>
  <c r="G33" i="12" l="1"/>
  <c r="G35" i="1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<sst xmlns="http://schemas.openxmlformats.org/spreadsheetml/2006/main" count="336" uniqueCount="153">
  <si>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</si>
  <si>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</si>
  <si>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</si>
  <si>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</si>
  <si>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</si>
  <si>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</si>
  <si>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</si>
  <si>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</si>
  <si>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</si>
  <si>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</si>
  <si>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</si>
  <si>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</si>
  <si>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</si>
  <si>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</si>
  <si>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</si>
  <si>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</si>
  <si>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</si>
  <si>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</si>
  <si>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</si>
  <si>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</si>
  <si>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</si>
  <si>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</si>
  <si>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</si>
  <si>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</si>
  <si>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</si>
  <si>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</si>
  <si>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</si>
  <si>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</si>
  <si>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</si>
  <si>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</si>
  <si>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</si>
  <si>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</si>
  <si>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</si>
  <si>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</si>
  <si>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</si>
  <si>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</si>
  <si>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</si>
  <si>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</si>
  <si>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</si>
  <si>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</si>
  <si>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</si>
  <si>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</si>
  <si>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</si>
  <si>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</si>
  <si>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</si>
  <si>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</si>
  <si>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</si>
  <si>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</si>
  <si>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</si>
  <si>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</si>
  <si>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</si>
  <si>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</si>
  <si>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</si>
  <si>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</si>
  <si>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</si>
  <si>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</si>
  <si>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</si>
  <si>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</si>
  <si>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</si>
  <si>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</si>
  <si>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</si>
  <si>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</si>
  <si>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</si>
  <si>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</si>
  <si>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</si>
  <si>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</si>
  <si>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</si>
  <si>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</si>
  <si>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</si>
  <si>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</si>
  <si>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</si>
  <si>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</si>
  <si>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</si>
  <si>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</si>
  <si>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</si>
  <si>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</si>
  <si>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</si>
  <si>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</si>
  <si>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</si>
  <si>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</si>
  <si>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</si>
  <si>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</si>
  <si>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</si>
  <si>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</si>
  <si>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</si>
  <si>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</si>
  <si>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</si>
  <si>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</si>
  <si>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</si>
  <si>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</si>
  <si>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</si>
  <si>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</si>
  <si>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</si>
  <si>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</si>
  <si>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</si>
  <si>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</si>
  <si>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</si>
  <si>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</si>
  <si>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</si>
  <si>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</si>
  <si>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</si>
  <si>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</si>
  <si>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</si>
  <si>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</si>
  <si>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</si>
  <si>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</si>
  <si>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</si>
  <si>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</si>
  <si>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</si>
  <si>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</si>
  <si>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</si>
  <si>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</si>
  <si>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</si>
  <si>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</si>
  <si>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</si>
  <si>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</si>
  <si>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</si>
  <si>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Etageareal vandbehandlingsbygning</t>
  </si>
  <si>
    <t>Ø 250 mm &lt; Ledningsnet ≤ Ø 500mm</t>
  </si>
  <si>
    <t>Afregningsmålere, elektroniske ≤ Ø 110mm (Qn 10)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</si>
  <si>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</si>
  <si>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</si>
  <si>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</si>
  <si>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</si>
  <si>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</si>
  <si>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</si>
  <si>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</si>
  <si>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</si>
  <si>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</si>
  <si>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</si>
  <si>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</si>
  <si>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</si>
  <si>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</si>
  <si>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</si>
  <si>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</si>
  <si>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</si>
  <si>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</si>
  <si>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</si>
  <si>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</si>
  <si>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</si>
  <si>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</si>
  <si>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</si>
  <si>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</si>
  <si>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</si>
  <si>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</si>
  <si>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Korrektion af prisudvikling, generelt og individuelt effektiviseringskrav i prisloft 2016</t>
  </si>
  <si>
    <t>Prisudvikling i prisloft 2016</t>
  </si>
  <si>
    <t>Korrigeret prisudvikling i prisloft 2016</t>
  </si>
  <si>
    <t>Generelt effektiviseringskrav i prisloft 2016</t>
  </si>
  <si>
    <t>Korrigeret generelt effektiviseringskrav i prisloft 2016</t>
  </si>
  <si>
    <t>Individuelt effektiviseringskrav i prisloft 2016</t>
  </si>
  <si>
    <t>Korrigeret individuelt effektiviseringskrav i prisloft 2016</t>
  </si>
  <si>
    <t>Korrektion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</si>
</sst>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4926305.3693177551</v>
      </c>
      <c r="F9" s="13" t="s">
        <v>4</v>
      </c>
      <c r="G9" s="48">
        <v>4930190.0445859442</v>
      </c>
      <c r="H9" s="13" t="s">
        <v>4</v>
      </c>
      <c r="I9" s="48">
        <v>4934455.2964755744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1312914.2945346266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3436730.5018142704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1894097.7677591571</v>
      </c>
      <c r="L12" s="8" t="s">
        <v>4</v>
      </c>
      <c r="M12" s="2"/>
    </row>
    <row r="13" spans="1:13" x14ac:dyDescent="0.25">
      <c r="A13" s="2"/>
      <c r="B13" s="44" t="s">
        <v>144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-294068.48261762754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-74594.350110500061</v>
      </c>
      <c r="F14" s="8" t="s">
        <v>4</v>
      </c>
      <c r="G14" s="9">
        <f>E14*(1+$E$25/100)</f>
        <v>-75899.751237433811</v>
      </c>
      <c r="H14" s="8" t="s">
        <v>4</v>
      </c>
      <c r="I14" s="9">
        <f>G14*(1+$E$25/100)</f>
        <v>-77227.996884088905</v>
      </c>
      <c r="J14" s="8" t="s">
        <v>4</v>
      </c>
      <c r="K14" s="51">
        <f>I14*(1+$E$25/100)</f>
        <v>-78579.486829560468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PL2016'!G35,'Fane 7. Korrektion af PL2016'!G45)</f>
        <v>518401.88966666383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427923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-1305.4011269337511</v>
      </c>
      <c r="F19" s="8" t="s">
        <v>4</v>
      </c>
      <c r="G19" s="42">
        <f>(G17+G14)*($E$25/100)</f>
        <v>-1328.2456466550918</v>
      </c>
      <c r="H19" s="8" t="s">
        <v>4</v>
      </c>
      <c r="I19" s="42">
        <f>(I17+I14)*($E$25/100)</f>
        <v>-1351.489945471556</v>
      </c>
      <c r="J19" s="8" t="s">
        <v>4</v>
      </c>
      <c r="K19" s="42">
        <f>SUM(K10:K14,K17:K18)*($E$25/100)</f>
        <v>109744.15540656517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-77070.331286766639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4850405.6180803208</v>
      </c>
      <c r="F21" s="38" t="s">
        <v>4</v>
      </c>
      <c r="G21" s="49">
        <f>SUM(G9:G20)</f>
        <v>4852962.0477018561</v>
      </c>
      <c r="H21" s="38" t="s">
        <v>4</v>
      </c>
      <c r="I21" s="49">
        <f>SUM(I9:I20)</f>
        <v>4855875.8096460141</v>
      </c>
      <c r="J21" s="38" t="s">
        <v>4</v>
      </c>
      <c r="K21" s="52">
        <f>SUM(K9:K20)</f>
        <v>7250093.3084473284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1246330.2129221088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3262437.6746544121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1798039.1286876199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6306807.0162641406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G18" sqref="G18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0</v>
      </c>
      <c r="F11" s="17" t="s">
        <v>4</v>
      </c>
      <c r="G11" s="21">
        <v>489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214513.7384</v>
      </c>
      <c r="F12" s="17" t="s">
        <v>4</v>
      </c>
      <c r="G12" s="21">
        <v>254900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32399.4126</v>
      </c>
      <c r="F13" s="17" t="s">
        <v>4</v>
      </c>
      <c r="G13" s="21">
        <v>3490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1528577.2496</v>
      </c>
      <c r="F14" s="17" t="s">
        <v>4</v>
      </c>
      <c r="G14" s="21">
        <v>1443300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-73311.400600000052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-74594.350110500061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-8897364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-6208243.4814814813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-2689120.5185185187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-896373.50617283955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11717417</v>
      </c>
      <c r="F10" s="9">
        <f>E10/D10</f>
        <v>156232.22666666665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413219</v>
      </c>
      <c r="F11" s="9">
        <f t="shared" ref="F11:F13" si="0">E11/D11</f>
        <v>5509.586666666667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10</v>
      </c>
      <c r="E12" s="21">
        <v>129710</v>
      </c>
      <c r="F12" s="9">
        <f>E12/D12</f>
        <v>12971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5</v>
      </c>
      <c r="E13" s="21">
        <v>119985</v>
      </c>
      <c r="F13" s="9">
        <f t="shared" si="0"/>
        <v>23997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198709.81333333332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1753099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1600300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152799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273725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38000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235725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2016'!F14</f>
        <v>198709.81333333332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45999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152710.81333333332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5" customHeight="1" x14ac:dyDescent="0.25">
      <c r="A38" s="2"/>
      <c r="B38" s="88" t="s">
        <v>145</v>
      </c>
      <c r="C38" s="89"/>
      <c r="D38" s="89"/>
      <c r="E38" s="89"/>
      <c r="F38" s="89"/>
      <c r="G38" s="89"/>
      <c r="H38" s="90"/>
      <c r="I38" s="2"/>
    </row>
    <row r="39" spans="1:9" x14ac:dyDescent="0.25">
      <c r="A39" s="2"/>
      <c r="B39" s="87" t="s">
        <v>146</v>
      </c>
      <c r="C39" s="80"/>
      <c r="D39" s="80"/>
      <c r="E39" s="80"/>
      <c r="F39" s="81"/>
      <c r="G39" s="21">
        <v>18457</v>
      </c>
      <c r="H39" s="17" t="s">
        <v>4</v>
      </c>
      <c r="I39" s="2"/>
    </row>
    <row r="40" spans="1:9" x14ac:dyDescent="0.25">
      <c r="A40" s="2"/>
      <c r="B40" s="87" t="s">
        <v>147</v>
      </c>
      <c r="C40" s="80"/>
      <c r="D40" s="80"/>
      <c r="E40" s="80"/>
      <c r="F40" s="81"/>
      <c r="G40" s="21">
        <v>-4675.8771999999999</v>
      </c>
      <c r="H40" s="17" t="s">
        <v>4</v>
      </c>
      <c r="I40" s="2"/>
    </row>
    <row r="41" spans="1:9" x14ac:dyDescent="0.25">
      <c r="A41" s="2"/>
      <c r="B41" s="87" t="s">
        <v>148</v>
      </c>
      <c r="C41" s="80"/>
      <c r="D41" s="80"/>
      <c r="E41" s="80"/>
      <c r="F41" s="81"/>
      <c r="G41" s="21">
        <v>0</v>
      </c>
      <c r="H41" s="17" t="s">
        <v>4</v>
      </c>
      <c r="I41" s="2"/>
    </row>
    <row r="42" spans="1:9" x14ac:dyDescent="0.25">
      <c r="A42" s="2"/>
      <c r="B42" s="87" t="s">
        <v>149</v>
      </c>
      <c r="C42" s="80"/>
      <c r="D42" s="80"/>
      <c r="E42" s="80"/>
      <c r="F42" s="81"/>
      <c r="G42" s="21">
        <v>0</v>
      </c>
      <c r="H42" s="17" t="s">
        <v>4</v>
      </c>
      <c r="I42" s="2"/>
    </row>
    <row r="43" spans="1:9" x14ac:dyDescent="0.25">
      <c r="A43" s="2"/>
      <c r="B43" s="87" t="s">
        <v>150</v>
      </c>
      <c r="C43" s="80"/>
      <c r="D43" s="80"/>
      <c r="E43" s="80"/>
      <c r="F43" s="81"/>
      <c r="G43" s="21">
        <v>-12569</v>
      </c>
      <c r="H43" s="17" t="s">
        <v>4</v>
      </c>
      <c r="I43" s="2"/>
    </row>
    <row r="44" spans="1:9" x14ac:dyDescent="0.25">
      <c r="A44" s="2"/>
      <c r="B44" s="87" t="s">
        <v>151</v>
      </c>
      <c r="C44" s="80"/>
      <c r="D44" s="80"/>
      <c r="E44" s="80"/>
      <c r="F44" s="81"/>
      <c r="G44" s="21">
        <v>-12269.046466669501</v>
      </c>
      <c r="H44" s="17" t="s">
        <v>4</v>
      </c>
      <c r="I44" s="2"/>
    </row>
    <row r="45" spans="1:9" x14ac:dyDescent="0.25">
      <c r="A45" s="2"/>
      <c r="B45" s="91" t="s">
        <v>152</v>
      </c>
      <c r="C45" s="92"/>
      <c r="D45" s="92"/>
      <c r="E45" s="92"/>
      <c r="F45" s="93"/>
      <c r="G45" s="15">
        <f>G40-G39+G42-G41+G44-G43</f>
        <v>-22832.9236666695</v>
      </c>
      <c r="H45" s="16" t="s">
        <v>4</v>
      </c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DFE9" sheet="1" objects="1" scenarios="1"/>
  <mergeCells count="29">
    <mergeCell ref="B43:F43"/>
    <mergeCell ref="B44:F44"/>
    <mergeCell ref="B45:F45"/>
    <mergeCell ref="B38:H38"/>
    <mergeCell ref="B39:F39"/>
    <mergeCell ref="B40:F40"/>
    <mergeCell ref="B41:F41"/>
    <mergeCell ref="B42:F42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3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4259580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1977123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172482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131667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2281272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780974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15000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795974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-7088685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-12380375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-590912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-20059972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-16982726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3694257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137400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3831657</v>
      </c>
      <c r="F35" s="25" t="s">
        <v>4</v>
      </c>
      <c r="G35" s="12">
        <f>-E35</f>
        <v>-3831657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427923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143</v>
      </c>
      <c r="C16" s="85"/>
      <c r="D16" s="85"/>
      <c r="E16" s="86"/>
      <c r="F16" s="100" t="s">
        <v>129</v>
      </c>
      <c r="G16" s="100"/>
      <c r="H16" s="2"/>
    </row>
    <row r="17" spans="1:8" x14ac:dyDescent="0.25">
      <c r="A17" s="2"/>
      <c r="B17" s="87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2017-09-22T14:02:28Z</dcterms:modified>
</cp:coreProperties>
</file>