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<sst xmlns="http://schemas.openxmlformats.org/spreadsheetml/2006/main" count="99" uniqueCount="68">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</sst>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1191085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44309.819185333326</v>
      </c>
      <c r="C3" t="s">
        <v>10</v>
      </c>
    </row>
    <row r="4" spans="1:3" s="25" customFormat="1" x14ac:dyDescent="0.25">
      <c r="A4" s="3" t="s">
        <v>11</v>
      </c>
      <c r="B4" s="44">
        <f>SUM(B2:B3)</f>
        <v>1235394.8191853333</v>
      </c>
      <c r="C4" s="53" t="s">
        <v>10</v>
      </c>
    </row>
    <row r="5" spans="1:3" x14ac:dyDescent="0.25">
      <c r="A5" s="43" t="s">
        <v>0</v>
      </c>
      <c r="B5" s="35">
        <f>Investeringer!E3</f>
        <v>2220539.7357814033</v>
      </c>
      <c r="C5" s="22" t="s">
        <v>10</v>
      </c>
    </row>
    <row r="6" spans="1:3" x14ac:dyDescent="0.25">
      <c r="A6" s="4" t="s">
        <v>1</v>
      </c>
      <c r="B6" s="32">
        <f>Investeringer!F3</f>
        <v>495122</v>
      </c>
      <c r="C6" t="s">
        <v>10</v>
      </c>
    </row>
    <row r="7" spans="1:3" x14ac:dyDescent="0.25">
      <c r="A7" s="4" t="s">
        <v>2</v>
      </c>
      <c r="B7" s="32">
        <f>Investeringer!G3</f>
        <v>199467.79093890116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318683.27777999995</v>
      </c>
      <c r="C8" t="s">
        <v>10</v>
      </c>
    </row>
    <row r="9" spans="1:3" s="21" customFormat="1" x14ac:dyDescent="0.25">
      <c r="A9" s="3" t="s">
        <v>44</v>
      </c>
      <c r="B9" s="44">
        <f>SUM(B5:B8)</f>
        <v>3233812.8045003046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1782263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1782263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6251470.6236856375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6306807.0162641397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1645609</v>
      </c>
      <c r="C2" s="45">
        <v>0</v>
      </c>
      <c r="D2" s="45">
        <f>B2+C2</f>
        <v>1645609</v>
      </c>
      <c r="E2" s="46">
        <f>D2</f>
        <v>1645609</v>
      </c>
      <c r="F2" s="45">
        <v>1191085</v>
      </c>
      <c r="G2" s="45">
        <v>0</v>
      </c>
      <c r="H2" s="45">
        <f>IF(ISNUMBER(F2),F2-G2,"")</f>
        <v>1191085</v>
      </c>
      <c r="I2" s="45">
        <f>AVERAGEIF(E2:E4,"&lt;&gt;0")</f>
        <v>1704792.0601693329</v>
      </c>
      <c r="J2" s="45">
        <v>1012456</v>
      </c>
      <c r="K2" s="62">
        <f t="shared" ref="K2" si="0">IF(OR(H2&gt;I2,H2=""),IF(OR(I2&gt;J2,J2=""),I2,J2),H2)</f>
        <v>1191085</v>
      </c>
    </row>
    <row r="3" spans="1:11" s="22" customFormat="1" x14ac:dyDescent="0.25">
      <c r="A3" s="27">
        <v>2014</v>
      </c>
      <c r="B3" s="45">
        <v>1677606</v>
      </c>
      <c r="C3" s="45"/>
      <c r="D3" s="45">
        <f t="shared" ref="D3:D4" si="1">B3+C3</f>
        <v>1677606</v>
      </c>
      <c r="E3" s="46">
        <f>D3*Pristalsregulering!C7</f>
        <v>1678948.0847999998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1761959</v>
      </c>
      <c r="C4" s="45"/>
      <c r="D4" s="45">
        <f t="shared" si="1"/>
        <v>1761959</v>
      </c>
      <c r="E4" s="46">
        <f>D4*Pristalsregulering!$C$6*Pristalsregulering!$C$7</f>
        <v>1789819.0957079995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15375</v>
      </c>
      <c r="C3" s="38">
        <v>14644</v>
      </c>
      <c r="D3" s="38">
        <v>0</v>
      </c>
      <c r="E3" s="37">
        <f>B3</f>
        <v>15375</v>
      </c>
      <c r="F3" s="38">
        <f t="shared" ref="F3:G3" si="0">C3</f>
        <v>14644</v>
      </c>
      <c r="G3" s="39">
        <f t="shared" si="0"/>
        <v>0</v>
      </c>
      <c r="H3" s="40">
        <f>IF(E3=0,0,AVERAGEIF(E3:E5,"&lt;&gt;0"))+IF(F3=0,0,AVERAGEIF(F3:F5,"&lt;&gt;0"))+IF(G3=0,0,AVERAGEIF(G3:G5,"&lt;&gt;0"))</f>
        <v>44309.819185333326</v>
      </c>
    </row>
    <row r="4" spans="1:8" x14ac:dyDescent="0.25">
      <c r="A4" s="30">
        <v>2014</v>
      </c>
      <c r="B4" s="37">
        <v>22900</v>
      </c>
      <c r="C4" s="38">
        <v>14143</v>
      </c>
      <c r="D4" s="38">
        <v>0</v>
      </c>
      <c r="E4" s="37">
        <f>B4*Pristalsregulering!$C$7</f>
        <v>22918.32</v>
      </c>
      <c r="F4" s="38">
        <f>C4*Pristalsregulering!$C$7</f>
        <v>14154.314399999999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42500</v>
      </c>
      <c r="C5" s="38">
        <v>22313</v>
      </c>
      <c r="D5" s="38">
        <v>0</v>
      </c>
      <c r="E5" s="37">
        <f>B5*Pristalsregulering!$C$7*Pristalsregulering!$C$6</f>
        <v>43172.009999999987</v>
      </c>
      <c r="F5" s="38">
        <f>C5*Pristalsregulering!$C$7*Pristalsregulering!$C$6</f>
        <v>22665.813155999997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2039626.9373104989</v>
      </c>
      <c r="C3" s="35">
        <v>477966</v>
      </c>
      <c r="D3" s="36">
        <v>198709.81333333332</v>
      </c>
      <c r="E3" s="32">
        <f>B3*Pristalsregulering!C2*Pristalsregulering!C3*Pristalsregulering!C4*Pristalsregulering!C5*Pristalsregulering!C6*Pristalsregulering!C7</f>
        <v>2220539.7357814033</v>
      </c>
      <c r="F3" s="32">
        <v>495122</v>
      </c>
      <c r="G3" s="32">
        <f xml:space="preserve"> D3/Pristalsregulering!$C$8</f>
        <v>199467.79093890116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232194</v>
      </c>
      <c r="D3" s="35">
        <v>0</v>
      </c>
      <c r="E3" s="36">
        <v>0</v>
      </c>
      <c r="F3" s="35">
        <f>B3</f>
        <v>0</v>
      </c>
      <c r="G3" s="35">
        <f>C3</f>
        <v>232194</v>
      </c>
      <c r="H3" s="35">
        <f>D3</f>
        <v>0</v>
      </c>
      <c r="I3" s="36">
        <f>E3</f>
        <v>0</v>
      </c>
      <c r="J3" s="38">
        <f>AVERAGE(F3:F5)</f>
        <v>84288.351779999983</v>
      </c>
      <c r="K3" s="38">
        <f>G3</f>
        <v>232194</v>
      </c>
      <c r="L3" s="39">
        <f>AVERAGE(H3:H5)+AVERAGE(I3:I5)</f>
        <v>2200.9259999999999</v>
      </c>
      <c r="M3" s="40">
        <f>SUM(J3:L3)</f>
        <v>318683.27777999995</v>
      </c>
      <c r="N3" s="22"/>
    </row>
    <row r="4" spans="1:14" x14ac:dyDescent="0.25">
      <c r="A4" s="27">
        <v>2014</v>
      </c>
      <c r="B4" s="41">
        <v>12113</v>
      </c>
      <c r="C4" s="35">
        <v>118866</v>
      </c>
      <c r="D4" s="35">
        <v>0</v>
      </c>
      <c r="E4" s="36">
        <v>0</v>
      </c>
      <c r="F4" s="35">
        <f>IF(B4="","",B4*Pristalsregulering!$C$7)</f>
        <v>12122.690399999999</v>
      </c>
      <c r="G4" s="35">
        <f>IF(C4="","",C4*Pristalsregulering!$C$7)</f>
        <v>118961.09279999998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236995</v>
      </c>
      <c r="C5" s="35">
        <v>19562</v>
      </c>
      <c r="D5" s="35">
        <v>6500</v>
      </c>
      <c r="E5" s="36">
        <v>0</v>
      </c>
      <c r="F5" s="35">
        <f>IF(B5="","",B5*Pristalsregulering!$C$7*Pristalsregulering!$C$6)</f>
        <v>240742.36493999997</v>
      </c>
      <c r="G5" s="35">
        <f>IF(C5="","",C5*Pristalsregulering!$C$7*Pristalsregulering!$C$6)</f>
        <v>19871.314343999995</v>
      </c>
      <c r="H5" s="35">
        <f>IF(D5="","",D5*Pristalsregulering!$C$7*Pristalsregulering!$C$6)</f>
        <v>6602.7779999999993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215332</v>
      </c>
      <c r="G2" s="38">
        <v>1534408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1782263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2017-09-15T11:56:11Z</dcterms:modified>
</cp:coreProperties>
</file>