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G19" i="19" l="1"/>
  <c r="G20" i="19" s="1"/>
  <c r="E14" i="22" s="1"/>
  <c r="G14" i="22" s="1"/>
  <c r="I14" i="22" s="1"/>
  <c r="K14" i="22" l="1"/>
  <c r="F13" i="11"/>
  <c r="F12" i="11"/>
  <c r="F11" i="21" l="1"/>
  <c r="F12" i="21" s="1"/>
  <c r="D11" i="21"/>
  <c r="D12" i="21" l="1"/>
  <c r="K18" i="22" s="1"/>
  <c r="F11" i="20"/>
  <c r="F12" i="20" s="1"/>
  <c r="D11" i="20"/>
  <c r="D12" i="20" s="1"/>
  <c r="E17" i="22" s="1"/>
  <c r="G17" i="22" l="1"/>
  <c r="E20" i="22"/>
  <c r="E19" i="22"/>
  <c r="E21" i="22" s="1"/>
  <c r="I17" i="22" l="1"/>
  <c r="G20" i="22"/>
  <c r="G19" i="22"/>
  <c r="G12" i="7"/>
  <c r="G21" i="22" l="1"/>
  <c r="I20" i="22"/>
  <c r="I21" i="22" s="1"/>
  <c r="K17" i="22"/>
  <c r="I19" i="22"/>
  <c r="E15" i="13"/>
  <c r="F11" i="11"/>
  <c r="F14" i="11"/>
  <c r="G30" i="13" l="1"/>
  <c r="E35" i="13" l="1"/>
  <c r="G35" i="13" s="1"/>
  <c r="E27" i="13"/>
  <c r="E19" i="13"/>
  <c r="G11" i="12"/>
  <c r="G29" i="12"/>
  <c r="G23" i="12"/>
  <c r="G17" i="12"/>
  <c r="F10" i="11"/>
  <c r="F15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<sst xmlns="http://schemas.openxmlformats.org/spreadsheetml/2006/main" count="326" uniqueCount="146">
  <si>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</si>
  <si>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</si>
  <si>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</si>
  <si>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</si>
  <si>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</si>
  <si>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</si>
  <si>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</si>
  <si>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</si>
  <si>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</si>
  <si>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</si>
  <si>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</si>
  <si>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</si>
  <si>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</si>
  <si>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</si>
  <si>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</si>
  <si>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</si>
  <si>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</si>
  <si>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</si>
  <si>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</si>
  <si>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</si>
  <si>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</si>
  <si>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</si>
  <si>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</si>
  <si>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</si>
  <si>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</si>
  <si>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</si>
  <si>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</si>
  <si>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</si>
  <si>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</si>
  <si>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</si>
  <si>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</si>
  <si>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</si>
  <si>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</si>
  <si>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</si>
  <si>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</si>
  <si>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</si>
  <si>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</si>
  <si>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</si>
  <si>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</si>
  <si>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</si>
  <si>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</si>
  <si>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</si>
  <si>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</si>
  <si>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</si>
  <si>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</si>
  <si>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</si>
  <si>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</si>
  <si>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</si>
  <si>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</si>
  <si>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</si>
  <si>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</si>
  <si>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</si>
  <si>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</si>
  <si>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</si>
  <si>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</si>
  <si>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</si>
  <si>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</si>
  <si>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</si>
  <si>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</si>
  <si>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</si>
  <si>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</si>
  <si>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</si>
  <si>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</si>
  <si>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</si>
  <si>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</si>
  <si>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</si>
  <si>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</si>
  <si>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</si>
  <si>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</si>
  <si>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</si>
  <si>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</si>
  <si>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</si>
  <si>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</si>
  <si>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</si>
  <si>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</si>
  <si>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</si>
  <si>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</si>
  <si>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</si>
  <si>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</si>
  <si>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</si>
  <si>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</si>
  <si>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</si>
  <si>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</si>
  <si>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</si>
  <si>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</si>
  <si>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</si>
  <si>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</si>
  <si>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</si>
  <si>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</si>
  <si>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</si>
  <si>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</si>
  <si>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</si>
  <si>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</si>
  <si>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</si>
  <si>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</si>
  <si>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</si>
  <si>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</si>
  <si>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</si>
  <si>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</si>
  <si>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</si>
  <si>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</si>
  <si>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</si>
  <si>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</si>
  <si>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</si>
  <si>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</si>
  <si>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</si>
  <si>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</si>
  <si>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</si>
  <si>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</si>
  <si>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</si>
  <si>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</si>
  <si>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</si>
  <si>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</si>
  <si>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</si>
  <si>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</si>
  <si>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</si>
  <si>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</si>
  <si>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Afregningsmålere, elektroniske &gt; Ø110 mm</t>
  </si>
  <si>
    <t>Ø 50mm &lt; Ledningsnet ≤ Ø110 mm</t>
  </si>
  <si>
    <t>Elanlæg - vandværk</t>
  </si>
  <si>
    <t>Boring (inkl. etablering, forerør, filter og prøvepumpning)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</si>
  <si>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</si>
  <si>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</si>
  <si>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</si>
  <si>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</si>
  <si>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</si>
  <si>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</si>
  <si>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</si>
  <si>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</si>
  <si>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Erstatninger 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</si>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</sst>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1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8" fillId="9" borderId="1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1" t="s">
        <v>40</v>
      </c>
      <c r="E9" s="101"/>
      <c r="F9" s="101" t="s">
        <v>83</v>
      </c>
      <c r="G9" s="101"/>
      <c r="H9" s="2"/>
    </row>
    <row r="10" spans="1:8" x14ac:dyDescent="0.25">
      <c r="A10" s="2"/>
      <c r="B10" s="23" t="s">
        <v>141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4908451.8013025559</v>
      </c>
      <c r="F9" s="13" t="s">
        <v>4</v>
      </c>
      <c r="G9" s="48">
        <v>4918597.0147353616</v>
      </c>
      <c r="H9" s="13" t="s">
        <v>4</v>
      </c>
      <c r="I9" s="48">
        <v>4929139.1874381052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1459264.5734344462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2217555.6644678973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2106546.5557684992</v>
      </c>
      <c r="L12" s="8" t="s">
        <v>4</v>
      </c>
      <c r="M12" s="2"/>
    </row>
    <row r="13" spans="1:13" x14ac:dyDescent="0.25">
      <c r="A13" s="2"/>
      <c r="B13" s="46" t="s">
        <v>145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-238026.48290457536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omk.'!G20</f>
        <v>31755.400071999917</v>
      </c>
      <c r="F14" s="8" t="s">
        <v>4</v>
      </c>
      <c r="G14" s="9">
        <f>E14*(1+$E$25/100)</f>
        <v>32311.119573259919</v>
      </c>
      <c r="H14" s="8" t="s">
        <v>4</v>
      </c>
      <c r="I14" s="9">
        <f>G14*(1+$E$25/100)</f>
        <v>32876.56416579197</v>
      </c>
      <c r="J14" s="8" t="s">
        <v>4</v>
      </c>
      <c r="K14" s="51">
        <f>I14*(1+$E$25/100)</f>
        <v>33451.904038693334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1533.140000000014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1073035.3204257274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555.71950125999865</v>
      </c>
      <c r="F19" s="8" t="s">
        <v>4</v>
      </c>
      <c r="G19" s="42">
        <f>(G17+G14)*($E$25/100)</f>
        <v>565.44459253204866</v>
      </c>
      <c r="H19" s="8" t="s">
        <v>4</v>
      </c>
      <c r="I19" s="42">
        <f>(I17+I14)*($E$25/100)</f>
        <v>575.33987290135951</v>
      </c>
      <c r="J19" s="8" t="s">
        <v>4</v>
      </c>
      <c r="K19" s="42">
        <f>SUM(K10:K14,K17:K18)*($E$25/100)</f>
        <v>97628.863759086817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-59482.534977073898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4940762.9208758157</v>
      </c>
      <c r="F21" s="38" t="s">
        <v>4</v>
      </c>
      <c r="G21" s="49">
        <f>SUM(G9:G20)</f>
        <v>4951473.5789011531</v>
      </c>
      <c r="H21" s="38" t="s">
        <v>4</v>
      </c>
      <c r="I21" s="49">
        <f>SUM(I9:I20)</f>
        <v>4962591.091476799</v>
      </c>
      <c r="J21" s="38" t="s">
        <v>4</v>
      </c>
      <c r="K21" s="52">
        <f>SUM(K9:K20)</f>
        <v>6691507.0040127002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1385258.3783185224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2105092.9485405269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1999713.6357723197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5490064.962631369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121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122</v>
      </c>
      <c r="C11" s="96"/>
      <c r="D11" s="96"/>
      <c r="E11" s="55">
        <v>1706.4905999999999</v>
      </c>
      <c r="F11" s="17" t="s">
        <v>4</v>
      </c>
      <c r="G11" s="21">
        <v>1764</v>
      </c>
      <c r="H11" s="17" t="s">
        <v>4</v>
      </c>
      <c r="I11" s="2"/>
    </row>
    <row r="12" spans="1:9" x14ac:dyDescent="0.25">
      <c r="A12" s="2"/>
      <c r="B12" s="95" t="s">
        <v>123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124</v>
      </c>
      <c r="C13" s="96"/>
      <c r="D13" s="96"/>
      <c r="E13" s="55">
        <v>32399.4126</v>
      </c>
      <c r="F13" s="17" t="s">
        <v>4</v>
      </c>
      <c r="G13" s="21">
        <v>4344</v>
      </c>
      <c r="H13" s="17" t="s">
        <v>4</v>
      </c>
      <c r="I13" s="2"/>
    </row>
    <row r="14" spans="1:9" x14ac:dyDescent="0.25">
      <c r="A14" s="2"/>
      <c r="B14" s="95" t="s">
        <v>125</v>
      </c>
      <c r="C14" s="96"/>
      <c r="D14" s="96"/>
      <c r="E14" s="55">
        <v>1940529.8584</v>
      </c>
      <c r="F14" s="17" t="s">
        <v>4</v>
      </c>
      <c r="G14" s="21">
        <v>1970806</v>
      </c>
      <c r="H14" s="17" t="s">
        <v>4</v>
      </c>
      <c r="I14" s="2"/>
    </row>
    <row r="15" spans="1:9" x14ac:dyDescent="0.25">
      <c r="A15" s="2"/>
      <c r="B15" s="95" t="s">
        <v>126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127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128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7" t="s">
        <v>129</v>
      </c>
      <c r="C18" s="97"/>
      <c r="D18" s="97"/>
      <c r="E18" s="55">
        <v>0</v>
      </c>
      <c r="F18" s="17" t="s">
        <v>4</v>
      </c>
      <c r="G18" s="21">
        <v>28931</v>
      </c>
      <c r="H18" s="17" t="s">
        <v>4</v>
      </c>
      <c r="I18" s="2"/>
    </row>
    <row r="19" spans="1:9" x14ac:dyDescent="0.25">
      <c r="A19" s="2"/>
      <c r="B19" s="91" t="s">
        <v>86</v>
      </c>
      <c r="C19" s="92"/>
      <c r="D19" s="92"/>
      <c r="E19" s="92"/>
      <c r="F19" s="93"/>
      <c r="G19" s="15">
        <f>SUM(G10:G18)-SUM(E10:E18)</f>
        <v>31209.238399999915</v>
      </c>
      <c r="H19" s="16" t="s">
        <v>4</v>
      </c>
      <c r="I19" s="2"/>
    </row>
    <row r="20" spans="1:9" x14ac:dyDescent="0.25">
      <c r="A20" s="2"/>
      <c r="B20" s="91" t="s">
        <v>87</v>
      </c>
      <c r="C20" s="92"/>
      <c r="D20" s="92"/>
      <c r="E20" s="92"/>
      <c r="F20" s="93"/>
      <c r="G20" s="15">
        <f>G19*(1+'Fane 2. Overblik ØR18-21'!E25/100)</f>
        <v>31755.400071999917</v>
      </c>
      <c r="H20" s="16" t="s">
        <v>4</v>
      </c>
      <c r="I20" s="2"/>
    </row>
    <row r="21" spans="1:9" x14ac:dyDescent="0.25">
      <c r="A21" s="2"/>
      <c r="B21" s="19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18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2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-5677861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-3981980.7566137565</v>
      </c>
      <c r="H10" s="17" t="s">
        <v>4</v>
      </c>
      <c r="I10" s="2"/>
    </row>
    <row r="11" spans="1:9" x14ac:dyDescent="0.25">
      <c r="A11" s="2"/>
      <c r="B11" s="98" t="s">
        <v>39</v>
      </c>
      <c r="C11" s="99"/>
      <c r="D11" s="99"/>
      <c r="E11" s="99"/>
      <c r="F11" s="100"/>
      <c r="G11" s="56">
        <f>G9-G10</f>
        <v>-1695880.2433862435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-565293.41446208116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1" t="s">
        <v>3</v>
      </c>
      <c r="G9" s="101"/>
      <c r="H9" s="2"/>
    </row>
    <row r="10" spans="1:8" x14ac:dyDescent="0.25">
      <c r="A10" s="2"/>
      <c r="B10" s="43" t="s">
        <v>117</v>
      </c>
      <c r="C10" s="28">
        <v>2016</v>
      </c>
      <c r="D10" s="22">
        <v>10</v>
      </c>
      <c r="E10" s="21">
        <v>594533</v>
      </c>
      <c r="F10" s="9">
        <f>E10/D10</f>
        <v>59453.3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157043</v>
      </c>
      <c r="F11" s="9">
        <f t="shared" ref="F11:F14" si="0">E11/D11</f>
        <v>2093.9066666666668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25</v>
      </c>
      <c r="E12" s="21">
        <v>15120</v>
      </c>
      <c r="F12" s="9">
        <f t="shared" si="0"/>
        <v>604.79999999999995</v>
      </c>
      <c r="G12" s="17" t="s">
        <v>4</v>
      </c>
      <c r="H12" s="2"/>
    </row>
    <row r="13" spans="1:8" x14ac:dyDescent="0.25">
      <c r="A13" s="2"/>
      <c r="B13" s="43" t="s">
        <v>118</v>
      </c>
      <c r="C13" s="28">
        <v>2016</v>
      </c>
      <c r="D13" s="22">
        <v>75</v>
      </c>
      <c r="E13" s="21">
        <v>16865</v>
      </c>
      <c r="F13" s="9">
        <f t="shared" si="0"/>
        <v>224.86666666666667</v>
      </c>
      <c r="G13" s="17" t="s">
        <v>4</v>
      </c>
      <c r="H13" s="2"/>
    </row>
    <row r="14" spans="1:8" ht="26.25" x14ac:dyDescent="0.25">
      <c r="A14" s="2"/>
      <c r="B14" s="43" t="s">
        <v>120</v>
      </c>
      <c r="C14" s="28">
        <v>2016</v>
      </c>
      <c r="D14" s="22">
        <v>30</v>
      </c>
      <c r="E14" s="21">
        <v>336008</v>
      </c>
      <c r="F14" s="9">
        <f t="shared" si="0"/>
        <v>11200.266666666666</v>
      </c>
      <c r="G14" s="17" t="s">
        <v>4</v>
      </c>
      <c r="H14" s="2"/>
    </row>
    <row r="15" spans="1:8" x14ac:dyDescent="0.25">
      <c r="A15" s="2"/>
      <c r="B15" s="91" t="s">
        <v>52</v>
      </c>
      <c r="C15" s="92"/>
      <c r="D15" s="92"/>
      <c r="E15" s="93"/>
      <c r="F15" s="15">
        <f>SUM(F10:F14)</f>
        <v>73577.140000000014</v>
      </c>
      <c r="G15" s="16" t="s">
        <v>4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</sheetData>
  <sheetProtection password="DFE9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136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1998824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1967250</v>
      </c>
      <c r="H10" s="17" t="s">
        <v>4</v>
      </c>
      <c r="I10" s="2"/>
    </row>
    <row r="11" spans="1:9" x14ac:dyDescent="0.25">
      <c r="A11" s="2"/>
      <c r="B11" s="91" t="s">
        <v>137</v>
      </c>
      <c r="C11" s="92"/>
      <c r="D11" s="92"/>
      <c r="E11" s="92"/>
      <c r="F11" s="93"/>
      <c r="G11" s="15">
        <f>G9-G10</f>
        <v>31574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138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-31218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-35000</v>
      </c>
      <c r="H16" s="17" t="s">
        <v>4</v>
      </c>
      <c r="I16" s="2"/>
    </row>
    <row r="17" spans="1:9" x14ac:dyDescent="0.25">
      <c r="A17" s="2"/>
      <c r="B17" s="91" t="s">
        <v>138</v>
      </c>
      <c r="C17" s="92"/>
      <c r="D17" s="92"/>
      <c r="E17" s="92"/>
      <c r="F17" s="93"/>
      <c r="G17" s="15">
        <f>G15-G16</f>
        <v>3782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139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139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140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2" t="s">
        <v>59</v>
      </c>
      <c r="C27" s="103"/>
      <c r="D27" s="103"/>
      <c r="E27" s="103"/>
      <c r="F27" s="104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140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2016'!F15</f>
        <v>73577.140000000014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107400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-33822.859999999986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5" t="s">
        <v>65</v>
      </c>
      <c r="C9" s="106"/>
      <c r="D9" s="106"/>
      <c r="E9" s="106"/>
      <c r="F9" s="107"/>
      <c r="G9" s="20">
        <v>5400165.3204257274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1811290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38286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12792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108733</v>
      </c>
      <c r="F14" s="17" t="s">
        <v>4</v>
      </c>
      <c r="G14" s="10"/>
      <c r="H14" s="30"/>
      <c r="I14" s="2"/>
    </row>
    <row r="15" spans="1:9" x14ac:dyDescent="0.25">
      <c r="A15" s="2"/>
      <c r="B15" s="105" t="s">
        <v>17</v>
      </c>
      <c r="C15" s="106"/>
      <c r="D15" s="107"/>
      <c r="E15" s="12">
        <f>SUM(E11:E14)</f>
        <v>1971101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82074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5" t="s">
        <v>21</v>
      </c>
      <c r="C19" s="106"/>
      <c r="D19" s="107"/>
      <c r="E19" s="12">
        <f>SUM(E16:E18)</f>
        <v>82074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2" t="s">
        <v>22</v>
      </c>
      <c r="C20" s="103"/>
      <c r="D20" s="104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2" t="s">
        <v>23</v>
      </c>
      <c r="C21" s="103"/>
      <c r="D21" s="104"/>
      <c r="E21" s="21">
        <v>-783561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-628933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2" t="s">
        <v>26</v>
      </c>
      <c r="C24" s="103"/>
      <c r="D24" s="104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2" t="s">
        <v>27</v>
      </c>
      <c r="C25" s="103"/>
      <c r="D25" s="104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2" t="s">
        <v>28</v>
      </c>
      <c r="C26" s="103"/>
      <c r="D26" s="104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5" t="s">
        <v>29</v>
      </c>
      <c r="C27" s="106"/>
      <c r="D27" s="107"/>
      <c r="E27" s="12">
        <f>SUM(E20:E26)</f>
        <v>-1412494</v>
      </c>
      <c r="F27" s="25" t="s">
        <v>4</v>
      </c>
      <c r="G27" s="11"/>
      <c r="H27" s="31"/>
      <c r="I27" s="2"/>
    </row>
    <row r="28" spans="1:9" x14ac:dyDescent="0.25">
      <c r="A28" s="2"/>
      <c r="B28" s="105" t="s">
        <v>30</v>
      </c>
      <c r="C28" s="106"/>
      <c r="D28" s="107"/>
      <c r="E28" s="12">
        <f>E15+E19+E27</f>
        <v>640681</v>
      </c>
      <c r="F28" s="25" t="s">
        <v>4</v>
      </c>
      <c r="G28" s="1">
        <f>IF(E28&lt;0,0,-E28)</f>
        <v>-640681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5" t="s">
        <v>70</v>
      </c>
      <c r="C30" s="106"/>
      <c r="D30" s="107"/>
      <c r="E30" s="20">
        <v>649651</v>
      </c>
      <c r="F30" s="25" t="s">
        <v>4</v>
      </c>
      <c r="G30" s="12">
        <f>-$E$30</f>
        <v>-649651</v>
      </c>
      <c r="H30" s="25" t="s">
        <v>4</v>
      </c>
      <c r="I30" s="2"/>
    </row>
    <row r="31" spans="1:9" x14ac:dyDescent="0.25">
      <c r="A31" s="2"/>
      <c r="B31" s="108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2" t="s">
        <v>45</v>
      </c>
      <c r="C32" s="103"/>
      <c r="D32" s="104"/>
      <c r="E32" s="21">
        <v>3031898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2" t="s">
        <v>32</v>
      </c>
      <c r="C34" s="103"/>
      <c r="D34" s="104"/>
      <c r="E34" s="21">
        <v>4900</v>
      </c>
      <c r="F34" s="17" t="s">
        <v>4</v>
      </c>
      <c r="G34" s="11"/>
      <c r="H34" s="31"/>
      <c r="I34" s="2"/>
    </row>
    <row r="35" spans="1:9" x14ac:dyDescent="0.25">
      <c r="A35" s="2"/>
      <c r="B35" s="105" t="s">
        <v>33</v>
      </c>
      <c r="C35" s="106"/>
      <c r="D35" s="107"/>
      <c r="E35" s="12">
        <f>SUM(E32:E34)</f>
        <v>3036798</v>
      </c>
      <c r="F35" s="25" t="s">
        <v>4</v>
      </c>
      <c r="G35" s="12">
        <f>-E35</f>
        <v>-3036798</v>
      </c>
      <c r="H35" s="25" t="s">
        <v>4</v>
      </c>
      <c r="I35" s="2"/>
    </row>
    <row r="36" spans="1:9" x14ac:dyDescent="0.25">
      <c r="A36" s="2"/>
      <c r="B36" s="91" t="s">
        <v>135</v>
      </c>
      <c r="C36" s="92"/>
      <c r="D36" s="92"/>
      <c r="E36" s="92"/>
      <c r="F36" s="93"/>
      <c r="G36" s="15">
        <f>$G$9+$G$28+$G$30+$G$35</f>
        <v>1073035.3204257274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133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1" t="s">
        <v>40</v>
      </c>
      <c r="E9" s="101"/>
      <c r="F9" s="101" t="s">
        <v>83</v>
      </c>
      <c r="G9" s="101"/>
      <c r="H9" s="2"/>
    </row>
    <row r="10" spans="1:8" x14ac:dyDescent="0.25">
      <c r="A10" s="2"/>
      <c r="B10" s="109" t="s">
        <v>134</v>
      </c>
      <c r="C10" s="110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143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144</v>
      </c>
      <c r="C16" s="86"/>
      <c r="D16" s="86"/>
      <c r="E16" s="87"/>
      <c r="F16" s="101" t="s">
        <v>130</v>
      </c>
      <c r="G16" s="101"/>
      <c r="H16" s="2"/>
    </row>
    <row r="17" spans="1:8" x14ac:dyDescent="0.25">
      <c r="A17" s="2"/>
      <c r="B17" s="79" t="s">
        <v>142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131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132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2017-09-13T12:55:09Z</dcterms:modified>
</cp:coreProperties>
</file>