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G19" i="19" l="1"/>
  <c r="G20" i="19" s="1"/>
  <c r="E14" i="22" s="1"/>
  <c r="G14" i="22" s="1"/>
  <c r="I14" i="22" s="1"/>
  <c r="K14" i="22" l="1"/>
  <c r="F11" i="21"/>
  <c r="F12" i="21" s="1"/>
  <c r="D11" i="21"/>
  <c r="D12" i="21" l="1"/>
  <c r="K18" i="22" s="1"/>
  <c r="F11" i="20"/>
  <c r="F12" i="20" s="1"/>
  <c r="D11" i="20"/>
  <c r="D12" i="20" s="1"/>
  <c r="E17" i="22" l="1"/>
  <c r="E20" i="22" l="1"/>
  <c r="E21" i="22" s="1"/>
  <c r="G17" i="22"/>
  <c r="E19" i="22"/>
  <c r="G12" i="7"/>
  <c r="G20" i="22" l="1"/>
  <c r="I17" i="22"/>
  <c r="G19" i="22"/>
  <c r="E15" i="13"/>
  <c r="F11" i="11"/>
  <c r="I20" i="22" l="1"/>
  <c r="K17" i="22"/>
  <c r="I19" i="22"/>
  <c r="G21" i="22"/>
  <c r="G30" i="13"/>
  <c r="I21" i="22" l="1"/>
  <c r="E35" i="13"/>
  <c r="G35" i="13" s="1"/>
  <c r="E27" i="13"/>
  <c r="E19" i="13"/>
  <c r="G11" i="12"/>
  <c r="G29" i="12"/>
  <c r="G23" i="12"/>
  <c r="G17" i="12"/>
  <c r="F10" i="11"/>
  <c r="F12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<sst xmlns="http://schemas.openxmlformats.org/spreadsheetml/2006/main" count="320" uniqueCount="145">
  <si>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</si>
  <si>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</si>
  <si>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</si>
  <si>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</si>
  <si>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</si>
  <si>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</si>
  <si>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</si>
  <si>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</si>
  <si>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</si>
  <si>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</si>
  <si>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</si>
  <si>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</si>
  <si>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</si>
  <si>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</si>
  <si>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</si>
  <si>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</si>
  <si>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</si>
  <si>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</si>
  <si>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</si>
  <si>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</si>
  <si>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</si>
  <si>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</si>
  <si>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</si>
  <si>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</si>
  <si>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</si>
  <si>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</si>
  <si>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</si>
  <si>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</si>
  <si>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</si>
  <si>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</si>
  <si>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</si>
  <si>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</si>
  <si>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</si>
  <si>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</si>
  <si>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</si>
  <si>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</si>
  <si>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</si>
  <si>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</si>
  <si>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</si>
  <si>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</si>
  <si>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</si>
  <si>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</si>
  <si>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</si>
  <si>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</si>
  <si>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</si>
  <si>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</si>
  <si>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</si>
  <si>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</si>
  <si>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</si>
  <si>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</si>
  <si>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</si>
  <si>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</si>
  <si>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</si>
  <si>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</si>
  <si>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</si>
  <si>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</si>
  <si>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</si>
  <si>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</si>
  <si>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</si>
  <si>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</si>
  <si>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</si>
  <si>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</si>
  <si>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</si>
  <si>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</si>
  <si>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</si>
  <si>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</si>
  <si>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</si>
  <si>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</si>
  <si>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</si>
  <si>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</si>
  <si>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</si>
  <si>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</si>
  <si>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</si>
  <si>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</si>
  <si>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</si>
  <si>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</si>
  <si>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</si>
  <si>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</si>
  <si>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</si>
  <si>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</si>
  <si>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</si>
  <si>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</si>
  <si>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</si>
  <si>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</si>
  <si>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</si>
  <si>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</si>
  <si>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</si>
  <si>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</si>
  <si>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</si>
  <si>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</si>
  <si>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</si>
  <si>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</si>
  <si>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</si>
  <si>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</si>
  <si>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</si>
  <si>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</si>
  <si>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</si>
  <si>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</si>
  <si>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</si>
  <si>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</si>
  <si>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</si>
  <si>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</si>
  <si>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</si>
  <si>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</si>
  <si>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</si>
  <si>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</si>
  <si>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</si>
  <si>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</si>
  <si>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</si>
  <si>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</si>
  <si>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</si>
  <si>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</si>
  <si>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</si>
  <si>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</si>
  <si>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</si>
  <si>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</si>
  <si>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</si>
  <si>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Ø110 mm &lt; Ledningsnet ≤ Ø 250 mm</t>
  </si>
  <si>
    <t>Boring (inkl. etablering, forerør, filter og prøvepumpning)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</si>
  <si>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</si>
  <si>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</si>
  <si>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</si>
  <si>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</si>
  <si>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</si>
  <si>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</si>
  <si>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</si>
  <si>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</si>
  <si>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 xml:space="preserve">Erstatninger </t>
  </si>
  <si>
    <t xml:space="preserve">kr. 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</si>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</sst>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1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8" fillId="9" borderId="1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1" t="s">
        <v>40</v>
      </c>
      <c r="E9" s="101"/>
      <c r="F9" s="101" t="s">
        <v>83</v>
      </c>
      <c r="G9" s="101"/>
      <c r="H9" s="2"/>
    </row>
    <row r="10" spans="1:8" x14ac:dyDescent="0.25">
      <c r="A10" s="2"/>
      <c r="B10" s="23" t="s">
        <v>140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7101541.5279648611</v>
      </c>
      <c r="F9" s="13" t="s">
        <v>4</v>
      </c>
      <c r="G9" s="48">
        <v>7105187.5063371975</v>
      </c>
      <c r="H9" s="13" t="s">
        <v>4</v>
      </c>
      <c r="I9" s="48">
        <v>7109279.9516105186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3359381.0601130915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2181236.0832122029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2202450.065329296</v>
      </c>
      <c r="L12" s="8" t="s">
        <v>4</v>
      </c>
      <c r="M12" s="2"/>
    </row>
    <row r="13" spans="1:13" x14ac:dyDescent="0.25">
      <c r="A13" s="2"/>
      <c r="B13" s="46" t="s">
        <v>144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-355255.63509211736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omk.'!G20</f>
        <v>-200941.84810150001</v>
      </c>
      <c r="F14" s="8" t="s">
        <v>4</v>
      </c>
      <c r="G14" s="9">
        <f>E14*(1+$E$25/100)</f>
        <v>-204458.33044327627</v>
      </c>
      <c r="H14" s="8" t="s">
        <v>4</v>
      </c>
      <c r="I14" s="9">
        <f>G14*(1+$E$25/100)</f>
        <v>-208036.35122603361</v>
      </c>
      <c r="J14" s="8" t="s">
        <v>4</v>
      </c>
      <c r="K14" s="51">
        <f>I14*(1+$E$25/100)</f>
        <v>-211676.98737248921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62116.986666666664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0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-3516.4823417762505</v>
      </c>
      <c r="F19" s="8" t="s">
        <v>4</v>
      </c>
      <c r="G19" s="42">
        <f>(G17+G14)*($E$25/100)</f>
        <v>-3578.0207827573349</v>
      </c>
      <c r="H19" s="8" t="s">
        <v>4</v>
      </c>
      <c r="I19" s="42">
        <f>(I17+I14)*($E$25/100)</f>
        <v>-3640.6361464555885</v>
      </c>
      <c r="J19" s="8" t="s">
        <v>4</v>
      </c>
      <c r="K19" s="42">
        <f>SUM(K10:K14,K17:K18)*($E$25/100)</f>
        <v>125582.35525832472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-89693.790688663386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6897083.1975215841</v>
      </c>
      <c r="F21" s="38" t="s">
        <v>4</v>
      </c>
      <c r="G21" s="49">
        <f>SUM(G9:G20)</f>
        <v>6897151.1551111639</v>
      </c>
      <c r="H21" s="38" t="s">
        <v>4</v>
      </c>
      <c r="I21" s="49">
        <f>SUM(I9:I20)</f>
        <v>6897602.964238029</v>
      </c>
      <c r="J21" s="38" t="s">
        <v>4</v>
      </c>
      <c r="K21" s="52">
        <f>SUM(K9:K20)</f>
        <v>7274140.1374263112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3189010.9882772886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2070615.3047003425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2090753.4256416599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7350379.7186192907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5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119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120</v>
      </c>
      <c r="C11" s="96"/>
      <c r="D11" s="96"/>
      <c r="E11" s="55">
        <v>4498.8391999999994</v>
      </c>
      <c r="F11" s="17" t="s">
        <v>4</v>
      </c>
      <c r="G11" s="21">
        <v>4625</v>
      </c>
      <c r="H11" s="17" t="s">
        <v>4</v>
      </c>
      <c r="I11" s="2"/>
    </row>
    <row r="12" spans="1:9" x14ac:dyDescent="0.25">
      <c r="A12" s="2"/>
      <c r="B12" s="95" t="s">
        <v>121</v>
      </c>
      <c r="C12" s="96"/>
      <c r="D12" s="96"/>
      <c r="E12" s="55">
        <v>321809.45939999999</v>
      </c>
      <c r="F12" s="17" t="s">
        <v>4</v>
      </c>
      <c r="G12" s="21">
        <v>187168</v>
      </c>
      <c r="H12" s="17" t="s">
        <v>4</v>
      </c>
      <c r="I12" s="2"/>
    </row>
    <row r="13" spans="1:9" x14ac:dyDescent="0.25">
      <c r="A13" s="2"/>
      <c r="B13" s="95" t="s">
        <v>122</v>
      </c>
      <c r="C13" s="96"/>
      <c r="D13" s="96"/>
      <c r="E13" s="55">
        <v>32399.4126</v>
      </c>
      <c r="F13" s="17" t="s">
        <v>4</v>
      </c>
      <c r="G13" s="21">
        <v>3868</v>
      </c>
      <c r="H13" s="17" t="s">
        <v>4</v>
      </c>
      <c r="I13" s="2"/>
    </row>
    <row r="14" spans="1:9" x14ac:dyDescent="0.25">
      <c r="A14" s="2"/>
      <c r="B14" s="95" t="s">
        <v>123</v>
      </c>
      <c r="C14" s="96"/>
      <c r="D14" s="96"/>
      <c r="E14" s="55">
        <v>1705826.1346</v>
      </c>
      <c r="F14" s="17" t="s">
        <v>4</v>
      </c>
      <c r="G14" s="21">
        <v>1670491</v>
      </c>
      <c r="H14" s="17" t="s">
        <v>4</v>
      </c>
      <c r="I14" s="2"/>
    </row>
    <row r="15" spans="1:9" x14ac:dyDescent="0.25">
      <c r="A15" s="2"/>
      <c r="B15" s="95" t="s">
        <v>124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125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126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7" t="s">
        <v>127</v>
      </c>
      <c r="C18" s="97"/>
      <c r="D18" s="97"/>
      <c r="E18" s="55">
        <v>0</v>
      </c>
      <c r="F18" s="17" t="s">
        <v>128</v>
      </c>
      <c r="G18" s="21">
        <v>896</v>
      </c>
      <c r="H18" s="17" t="s">
        <v>128</v>
      </c>
      <c r="I18" s="2"/>
    </row>
    <row r="19" spans="1:9" x14ac:dyDescent="0.25">
      <c r="A19" s="2"/>
      <c r="B19" s="91" t="s">
        <v>86</v>
      </c>
      <c r="C19" s="92"/>
      <c r="D19" s="92"/>
      <c r="E19" s="92"/>
      <c r="F19" s="93"/>
      <c r="G19" s="15">
        <f>SUM(G10:G18)-SUM(E10:E18)</f>
        <v>-197485.84580000001</v>
      </c>
      <c r="H19" s="16" t="s">
        <v>4</v>
      </c>
      <c r="I19" s="2"/>
    </row>
    <row r="20" spans="1:9" x14ac:dyDescent="0.25">
      <c r="A20" s="2"/>
      <c r="B20" s="91" t="s">
        <v>87</v>
      </c>
      <c r="C20" s="92"/>
      <c r="D20" s="92"/>
      <c r="E20" s="92"/>
      <c r="F20" s="93"/>
      <c r="G20" s="15">
        <f>G19*(1+'Fane 2. Overblik ØR18-21'!E25/100)</f>
        <v>-200941.84810150001</v>
      </c>
      <c r="H20" s="16" t="s">
        <v>4</v>
      </c>
      <c r="I20" s="2"/>
    </row>
    <row r="21" spans="1:9" x14ac:dyDescent="0.25">
      <c r="A21" s="2"/>
      <c r="B21" s="19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18"/>
      <c r="C22" s="18"/>
      <c r="D22" s="18"/>
      <c r="E22" s="18"/>
      <c r="F22" s="18"/>
      <c r="G22" s="18"/>
      <c r="H22" s="18"/>
      <c r="I22" s="2"/>
    </row>
    <row r="23" spans="1:9" x14ac:dyDescent="0.25">
      <c r="A23" s="2"/>
      <c r="B23" s="2"/>
      <c r="C23" s="2"/>
      <c r="D23" s="2"/>
      <c r="E23" s="2"/>
      <c r="F23" s="2"/>
      <c r="G23" s="18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</sheetData>
  <sheetProtection password="DFE9" sheet="1" objects="1" scenarios="1"/>
  <mergeCells count="14">
    <mergeCell ref="B20:F20"/>
    <mergeCell ref="B3:H4"/>
    <mergeCell ref="B8:H8"/>
    <mergeCell ref="B19:F19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  <mergeCell ref="B18:D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-1688890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-1200289</v>
      </c>
      <c r="H10" s="17" t="s">
        <v>4</v>
      </c>
      <c r="I10" s="2"/>
    </row>
    <row r="11" spans="1:9" x14ac:dyDescent="0.25">
      <c r="A11" s="2"/>
      <c r="B11" s="98" t="s">
        <v>39</v>
      </c>
      <c r="C11" s="99"/>
      <c r="D11" s="99"/>
      <c r="E11" s="99"/>
      <c r="F11" s="100"/>
      <c r="G11" s="56">
        <f>G9-G10</f>
        <v>-488601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-162867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6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1" t="s">
        <v>3</v>
      </c>
      <c r="G9" s="101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744104</v>
      </c>
      <c r="F10" s="9">
        <f>E10/D10</f>
        <v>9921.3866666666672</v>
      </c>
      <c r="G10" s="17" t="s">
        <v>4</v>
      </c>
      <c r="H10" s="2"/>
    </row>
    <row r="11" spans="1:8" ht="26.25" x14ac:dyDescent="0.25">
      <c r="A11" s="2"/>
      <c r="B11" s="43" t="s">
        <v>118</v>
      </c>
      <c r="C11" s="28">
        <v>2016</v>
      </c>
      <c r="D11" s="22">
        <v>30</v>
      </c>
      <c r="E11" s="21">
        <v>442308</v>
      </c>
      <c r="F11" s="9">
        <f t="shared" ref="F11" si="0">E11/D11</f>
        <v>14743.6</v>
      </c>
      <c r="G11" s="17" t="s">
        <v>4</v>
      </c>
      <c r="H11" s="2"/>
    </row>
    <row r="12" spans="1:8" x14ac:dyDescent="0.25">
      <c r="A12" s="2"/>
      <c r="B12" s="91" t="s">
        <v>52</v>
      </c>
      <c r="C12" s="92"/>
      <c r="D12" s="92"/>
      <c r="E12" s="93"/>
      <c r="F12" s="15">
        <f>SUM(F10:F11)</f>
        <v>24664.986666666668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</sheetData>
  <sheetProtection password="DFE9" sheet="1" objects="1" scenarios="1"/>
  <mergeCells count="4">
    <mergeCell ref="B12:E12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135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1886161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1834100</v>
      </c>
      <c r="H10" s="17" t="s">
        <v>4</v>
      </c>
      <c r="I10" s="2"/>
    </row>
    <row r="11" spans="1:9" x14ac:dyDescent="0.25">
      <c r="A11" s="2"/>
      <c r="B11" s="91" t="s">
        <v>136</v>
      </c>
      <c r="C11" s="92"/>
      <c r="D11" s="92"/>
      <c r="E11" s="92"/>
      <c r="F11" s="93"/>
      <c r="G11" s="15">
        <f>G9-G10</f>
        <v>52061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137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8891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-1500</v>
      </c>
      <c r="H16" s="17" t="s">
        <v>4</v>
      </c>
      <c r="I16" s="2"/>
    </row>
    <row r="17" spans="1:9" x14ac:dyDescent="0.25">
      <c r="A17" s="2"/>
      <c r="B17" s="91" t="s">
        <v>137</v>
      </c>
      <c r="C17" s="92"/>
      <c r="D17" s="92"/>
      <c r="E17" s="92"/>
      <c r="F17" s="93"/>
      <c r="G17" s="15">
        <f>G15-G16</f>
        <v>10391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138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138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139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2" t="s">
        <v>59</v>
      </c>
      <c r="C27" s="103"/>
      <c r="D27" s="103"/>
      <c r="E27" s="103"/>
      <c r="F27" s="104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139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2016'!F12</f>
        <v>24664.986666666668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25000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-335.01333333333241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21:F21"/>
    <mergeCell ref="B22:F22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5" t="s">
        <v>65</v>
      </c>
      <c r="C9" s="106"/>
      <c r="D9" s="106"/>
      <c r="E9" s="106"/>
      <c r="F9" s="107"/>
      <c r="G9" s="20">
        <v>9198884.9424466193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1408306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436554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-88263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89800</v>
      </c>
      <c r="F14" s="17" t="s">
        <v>4</v>
      </c>
      <c r="G14" s="10"/>
      <c r="H14" s="30"/>
      <c r="I14" s="2"/>
    </row>
    <row r="15" spans="1:9" x14ac:dyDescent="0.25">
      <c r="A15" s="2"/>
      <c r="B15" s="105" t="s">
        <v>17</v>
      </c>
      <c r="C15" s="106"/>
      <c r="D15" s="107"/>
      <c r="E15" s="12">
        <f>SUM(E11:E14)</f>
        <v>1846397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253828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5" t="s">
        <v>21</v>
      </c>
      <c r="C19" s="106"/>
      <c r="D19" s="107"/>
      <c r="E19" s="12">
        <f>SUM(E16:E18)</f>
        <v>253828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2" t="s">
        <v>22</v>
      </c>
      <c r="C20" s="103"/>
      <c r="D20" s="104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2" t="s">
        <v>23</v>
      </c>
      <c r="C21" s="103"/>
      <c r="D21" s="104"/>
      <c r="E21" s="21">
        <v>-1186412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2" t="s">
        <v>26</v>
      </c>
      <c r="C24" s="103"/>
      <c r="D24" s="104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2" t="s">
        <v>27</v>
      </c>
      <c r="C25" s="103"/>
      <c r="D25" s="104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2" t="s">
        <v>28</v>
      </c>
      <c r="C26" s="103"/>
      <c r="D26" s="104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5" t="s">
        <v>29</v>
      </c>
      <c r="C27" s="106"/>
      <c r="D27" s="107"/>
      <c r="E27" s="12">
        <f>SUM(E20:E26)</f>
        <v>-1186412</v>
      </c>
      <c r="F27" s="25" t="s">
        <v>4</v>
      </c>
      <c r="G27" s="11"/>
      <c r="H27" s="31"/>
      <c r="I27" s="2"/>
    </row>
    <row r="28" spans="1:9" x14ac:dyDescent="0.25">
      <c r="A28" s="2"/>
      <c r="B28" s="105" t="s">
        <v>30</v>
      </c>
      <c r="C28" s="106"/>
      <c r="D28" s="107"/>
      <c r="E28" s="12">
        <f>E15+E19+E27</f>
        <v>913813</v>
      </c>
      <c r="F28" s="25" t="s">
        <v>4</v>
      </c>
      <c r="G28" s="1">
        <f>IF(E28&lt;0,0,-E28)</f>
        <v>-913813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5" t="s">
        <v>70</v>
      </c>
      <c r="C30" s="106"/>
      <c r="D30" s="107"/>
      <c r="E30" s="20">
        <v>2412608.9424466193</v>
      </c>
      <c r="F30" s="25" t="s">
        <v>4</v>
      </c>
      <c r="G30" s="12">
        <f>-$E$30</f>
        <v>-2412608.9424466193</v>
      </c>
      <c r="H30" s="25" t="s">
        <v>4</v>
      </c>
      <c r="I30" s="2"/>
    </row>
    <row r="31" spans="1:9" x14ac:dyDescent="0.25">
      <c r="A31" s="2"/>
      <c r="B31" s="108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2" t="s">
        <v>45</v>
      </c>
      <c r="C32" s="103"/>
      <c r="D32" s="104"/>
      <c r="E32" s="21">
        <v>5776538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2" t="s">
        <v>32</v>
      </c>
      <c r="C34" s="103"/>
      <c r="D34" s="104"/>
      <c r="E34" s="21">
        <v>95925</v>
      </c>
      <c r="F34" s="17" t="s">
        <v>4</v>
      </c>
      <c r="G34" s="11"/>
      <c r="H34" s="31"/>
      <c r="I34" s="2"/>
    </row>
    <row r="35" spans="1:9" x14ac:dyDescent="0.25">
      <c r="A35" s="2"/>
      <c r="B35" s="105" t="s">
        <v>33</v>
      </c>
      <c r="C35" s="106"/>
      <c r="D35" s="107"/>
      <c r="E35" s="12">
        <f>SUM(E32:E34)</f>
        <v>5872463</v>
      </c>
      <c r="F35" s="25" t="s">
        <v>4</v>
      </c>
      <c r="G35" s="12">
        <f>-E35</f>
        <v>-5872463</v>
      </c>
      <c r="H35" s="25" t="s">
        <v>4</v>
      </c>
      <c r="I35" s="2"/>
    </row>
    <row r="36" spans="1:9" x14ac:dyDescent="0.25">
      <c r="A36" s="2"/>
      <c r="B36" s="91" t="s">
        <v>134</v>
      </c>
      <c r="C36" s="92"/>
      <c r="D36" s="92"/>
      <c r="E36" s="92"/>
      <c r="F36" s="93"/>
      <c r="G36" s="15">
        <f>$G$9+$G$28+$G$30+$G$35</f>
        <v>0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132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1" t="s">
        <v>40</v>
      </c>
      <c r="E9" s="101"/>
      <c r="F9" s="101" t="s">
        <v>83</v>
      </c>
      <c r="G9" s="101"/>
      <c r="H9" s="2"/>
    </row>
    <row r="10" spans="1:8" x14ac:dyDescent="0.25">
      <c r="A10" s="2"/>
      <c r="B10" s="109" t="s">
        <v>133</v>
      </c>
      <c r="C10" s="110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142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143</v>
      </c>
      <c r="C16" s="86"/>
      <c r="D16" s="86"/>
      <c r="E16" s="87"/>
      <c r="F16" s="101" t="s">
        <v>129</v>
      </c>
      <c r="G16" s="101"/>
      <c r="H16" s="2"/>
    </row>
    <row r="17" spans="1:8" x14ac:dyDescent="0.25">
      <c r="A17" s="2"/>
      <c r="B17" s="79" t="s">
        <v>141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130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131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2017-09-13T12:55:17Z</dcterms:modified>
</cp:coreProperties>
</file>