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activeTab="1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E15" i="22" s="1"/>
  <c r="G15" i="22" s="1"/>
  <c r="F20" i="11" l="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E23" i="22"/>
  <c r="G18" i="22"/>
  <c r="G23" i="22" l="1"/>
  <c r="G24" i="22"/>
  <c r="G25" i="22"/>
  <c r="E27" i="22"/>
  <c r="G12" i="7"/>
  <c r="E15" i="13" l="1"/>
  <c r="F11" i="11"/>
  <c r="F21" i="11"/>
  <c r="G30" i="13" l="1"/>
  <c r="E35" i="13" l="1"/>
  <c r="G35" i="13" s="1"/>
  <c r="E27" i="13"/>
  <c r="E19" i="13"/>
  <c r="G11" i="12"/>
  <c r="G23" i="12"/>
  <c r="G17" i="12"/>
  <c r="F10" i="11"/>
  <c r="F2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<sst xmlns="http://schemas.openxmlformats.org/spreadsheetml/2006/main" count="318" uniqueCount="159">
  <si>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</si>
  <si>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</si>
  <si>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</si>
  <si>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</si>
  <si>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</si>
  <si>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</si>
  <si>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</si>
  <si>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</si>
  <si>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</si>
  <si>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</si>
  <si>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</si>
  <si>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</si>
  <si>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</si>
  <si>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</si>
  <si>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</si>
  <si>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</si>
  <si>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</si>
  <si>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</si>
  <si>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</si>
  <si>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</si>
  <si>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</si>
  <si>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</si>
  <si>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</si>
  <si>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</si>
  <si>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</si>
  <si>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</si>
  <si>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</si>
  <si>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</si>
  <si>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</si>
  <si>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</si>
  <si>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</si>
  <si>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</si>
  <si>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</si>
  <si>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</si>
  <si>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</si>
  <si>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</si>
  <si>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</si>
  <si>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</si>
  <si>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</si>
  <si>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</si>
  <si>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</si>
  <si>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</si>
  <si>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</si>
  <si>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</si>
  <si>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</si>
  <si>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</si>
  <si>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</si>
  <si>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</si>
  <si>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</si>
  <si>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</si>
  <si>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</si>
  <si>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</si>
  <si>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</si>
  <si>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</si>
  <si>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</si>
  <si>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</si>
  <si>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</si>
  <si>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</si>
  <si>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</si>
  <si>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</si>
  <si>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</si>
  <si>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</si>
  <si>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</si>
  <si>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</si>
  <si>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</si>
  <si>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</si>
  <si>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</si>
  <si>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</si>
  <si>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</si>
  <si>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</si>
  <si>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</si>
  <si>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</si>
  <si>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</si>
  <si>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</si>
  <si>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</si>
  <si>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</si>
  <si>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</si>
  <si>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</si>
  <si>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</si>
  <si>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</si>
  <si>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</si>
  <si>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</si>
  <si>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</si>
  <si>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</si>
  <si>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</si>
  <si>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</si>
  <si>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</si>
  <si>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</si>
  <si>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</si>
  <si>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</si>
  <si>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</si>
  <si>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</si>
  <si>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</si>
  <si>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</si>
  <si>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</si>
  <si>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</si>
  <si>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</si>
  <si>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</si>
  <si>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</si>
  <si>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</si>
  <si>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</si>
  <si>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</si>
  <si>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</si>
  <si>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</si>
  <si>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</si>
  <si>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</si>
  <si>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</si>
  <si>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</si>
  <si>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</si>
  <si>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</si>
  <si>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</si>
  <si>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</si>
  <si>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</si>
  <si>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</si>
  <si>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</si>
  <si>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</si>
  <si>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</si>
  <si>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</si>
  <si>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Beholderanlæg - vandtårn</t>
  </si>
  <si>
    <t>Etageareal kontor og mandskabsfaciliteter</t>
  </si>
  <si>
    <t>Råvandsstation komplet montering og boringshus/tørbrønd</t>
  </si>
  <si>
    <t>SRO anlæg</t>
  </si>
  <si>
    <t>Afregningsmålere, mekaniske</t>
  </si>
  <si>
    <t>Skelbrønd, Konstruktioner</t>
  </si>
  <si>
    <t>Køretøjer, personbil</t>
  </si>
  <si>
    <t>Køretøjer, entreprenørmaskiner</t>
  </si>
  <si>
    <t>Arbejdsplads</t>
  </si>
  <si>
    <t>Stik på ledningsnet, Konstruktioner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</si>
  <si>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</si>
  <si>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</si>
  <si>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</si>
  <si>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</si>
  <si>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</si>
  <si>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</si>
  <si>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</si>
  <si>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</si>
  <si>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</si>
  <si>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</si>
  <si>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</si>
  <si>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 xml:space="preserve">kr.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</si>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</sst>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154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tabSelected="1" view="pageLayout" zoomScaleNormal="100" workbookViewId="0">
      <selection activeCell="G26" sqref="G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16769577.352754837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6056334.8055140106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3872886.4125162452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7389326.359090114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157</v>
      </c>
      <c r="C13" s="43"/>
      <c r="D13" s="44"/>
      <c r="E13" s="40" t="s">
        <v>101</v>
      </c>
      <c r="F13" s="8" t="s">
        <v>4</v>
      </c>
      <c r="G13" s="41">
        <v>-242766.31983608953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156</v>
      </c>
      <c r="C14" s="55"/>
      <c r="D14" s="56"/>
      <c r="E14" s="40" t="s">
        <v>101</v>
      </c>
      <c r="F14" s="8" t="s">
        <v>4</v>
      </c>
      <c r="G14" s="41">
        <v>-70483.405938796961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20301.530980499974</v>
      </c>
      <c r="F15" s="8" t="s">
        <v>4</v>
      </c>
      <c r="G15" s="47">
        <f>E15*(1+E30/100)</f>
        <v>20656.807772658725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-144617.35999999999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713138.58275381103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355.27679215874952</v>
      </c>
      <c r="F23" s="8" t="s">
        <v>4</v>
      </c>
      <c r="G23" s="41">
        <f>SUM(G10:G15,G18:G22)*$E$30/100</f>
        <v>297954.20653456746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-186786.44623125391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-4891.5713415011805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16790234.160527494</v>
      </c>
      <c r="F27" s="38" t="s">
        <v>4</v>
      </c>
      <c r="G27" s="51">
        <f>SUM(G10:G26)</f>
        <v>17700752.070833769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148</v>
      </c>
      <c r="C31" s="80"/>
      <c r="D31" s="81"/>
      <c r="E31" s="52">
        <v>4.9994336253392169E-2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5952171.799030968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3806276.5724975378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7262237.2079509711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17020685.579479478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130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131</v>
      </c>
      <c r="C11" s="96"/>
      <c r="D11" s="96"/>
      <c r="E11" s="53">
        <v>0</v>
      </c>
      <c r="F11" s="17" t="s">
        <v>4</v>
      </c>
      <c r="G11" s="21">
        <v>40330</v>
      </c>
      <c r="H11" s="17" t="s">
        <v>4</v>
      </c>
      <c r="I11" s="2"/>
    </row>
    <row r="12" spans="1:9" x14ac:dyDescent="0.25">
      <c r="A12" s="2"/>
      <c r="B12" s="95" t="s">
        <v>132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133</v>
      </c>
      <c r="C13" s="96"/>
      <c r="D13" s="96"/>
      <c r="E13" s="53">
        <v>32398.416399999998</v>
      </c>
      <c r="F13" s="17" t="s">
        <v>4</v>
      </c>
      <c r="G13" s="21">
        <v>41008</v>
      </c>
      <c r="H13" s="17" t="s">
        <v>4</v>
      </c>
      <c r="I13" s="2"/>
    </row>
    <row r="14" spans="1:9" x14ac:dyDescent="0.25">
      <c r="A14" s="2"/>
      <c r="B14" s="95" t="s">
        <v>134</v>
      </c>
      <c r="C14" s="96"/>
      <c r="D14" s="96"/>
      <c r="E14" s="53">
        <v>7138764.2189999996</v>
      </c>
      <c r="F14" s="17" t="s">
        <v>4</v>
      </c>
      <c r="G14" s="21">
        <v>6991507</v>
      </c>
      <c r="H14" s="17" t="s">
        <v>4</v>
      </c>
      <c r="I14" s="2"/>
    </row>
    <row r="15" spans="1:9" x14ac:dyDescent="0.25">
      <c r="A15" s="2"/>
      <c r="B15" s="95" t="s">
        <v>135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136</v>
      </c>
      <c r="C16" s="96"/>
      <c r="D16" s="96"/>
      <c r="E16" s="53">
        <v>0</v>
      </c>
      <c r="F16" s="17" t="s">
        <v>4</v>
      </c>
      <c r="G16" s="21">
        <v>109098</v>
      </c>
      <c r="H16" s="17" t="s">
        <v>4</v>
      </c>
      <c r="I16" s="2"/>
    </row>
    <row r="17" spans="1:9" x14ac:dyDescent="0.25">
      <c r="A17" s="2"/>
      <c r="B17" s="95" t="s">
        <v>137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138</v>
      </c>
      <c r="C18" s="97"/>
      <c r="D18" s="97"/>
      <c r="E18" s="53">
        <v>0</v>
      </c>
      <c r="F18" s="17" t="s">
        <v>139</v>
      </c>
      <c r="G18" s="21">
        <v>9172</v>
      </c>
      <c r="H18" s="17" t="s">
        <v>139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19952.364599999972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20301.530980499974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-346732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-346732</v>
      </c>
      <c r="H10" s="17" t="s">
        <v>4</v>
      </c>
      <c r="I10" s="2"/>
    </row>
    <row r="11" spans="1:9" x14ac:dyDescent="0.25">
      <c r="A11" s="2"/>
      <c r="B11" s="98" t="s">
        <v>41</v>
      </c>
      <c r="C11" s="99"/>
      <c r="D11" s="99"/>
      <c r="E11" s="99"/>
      <c r="F11" s="100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1" t="s">
        <v>3</v>
      </c>
      <c r="G9" s="101"/>
      <c r="H9" s="2"/>
    </row>
    <row r="10" spans="1:8" x14ac:dyDescent="0.25">
      <c r="A10" s="2"/>
      <c r="B10" s="42" t="s">
        <v>118</v>
      </c>
      <c r="C10" s="28">
        <v>2016</v>
      </c>
      <c r="D10" s="22">
        <v>50</v>
      </c>
      <c r="E10" s="21">
        <v>92402</v>
      </c>
      <c r="F10" s="9">
        <f>E10/D10</f>
        <v>1848.04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144102</v>
      </c>
      <c r="F11" s="9">
        <f t="shared" ref="F11:F21" si="0">E11/D11</f>
        <v>1921.36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30</v>
      </c>
      <c r="E12" s="21">
        <v>438405</v>
      </c>
      <c r="F12" s="9">
        <f t="shared" si="0"/>
        <v>14613.5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223979</v>
      </c>
      <c r="F13" s="9">
        <f t="shared" si="0"/>
        <v>22397.9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8</v>
      </c>
      <c r="E14" s="21">
        <v>196312</v>
      </c>
      <c r="F14" s="9">
        <f t="shared" si="0"/>
        <v>24539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50</v>
      </c>
      <c r="E15" s="21">
        <v>127416</v>
      </c>
      <c r="F15" s="9">
        <f t="shared" si="0"/>
        <v>2548.3200000000002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5</v>
      </c>
      <c r="E16" s="21">
        <v>328584</v>
      </c>
      <c r="F16" s="9">
        <f t="shared" si="0"/>
        <v>65716.800000000003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5</v>
      </c>
      <c r="E17" s="21">
        <v>239000</v>
      </c>
      <c r="F17" s="9">
        <f t="shared" si="0"/>
        <v>47800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5</v>
      </c>
      <c r="E18" s="21">
        <v>111376</v>
      </c>
      <c r="F18" s="9">
        <f t="shared" si="0"/>
        <v>22275.200000000001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75</v>
      </c>
      <c r="E19" s="21">
        <v>602608</v>
      </c>
      <c r="F19" s="9">
        <f t="shared" si="0"/>
        <v>8034.7733333333335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75</v>
      </c>
      <c r="E20" s="21">
        <v>2304639</v>
      </c>
      <c r="F20" s="9">
        <f t="shared" si="0"/>
        <v>30728.52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75</v>
      </c>
      <c r="E21" s="21">
        <v>1119992</v>
      </c>
      <c r="F21" s="9">
        <f t="shared" si="0"/>
        <v>14933.226666666667</v>
      </c>
      <c r="G21" s="17" t="s">
        <v>4</v>
      </c>
      <c r="H21" s="2"/>
    </row>
    <row r="22" spans="1:8" x14ac:dyDescent="0.25">
      <c r="A22" s="2"/>
      <c r="B22" s="91" t="s">
        <v>54</v>
      </c>
      <c r="C22" s="92"/>
      <c r="D22" s="92"/>
      <c r="E22" s="93"/>
      <c r="F22" s="15">
        <f>SUM(F10:F21)</f>
        <v>257356.64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7108221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7458006</v>
      </c>
      <c r="H10" s="17" t="s">
        <v>4</v>
      </c>
      <c r="I10" s="2"/>
    </row>
    <row r="11" spans="1:9" x14ac:dyDescent="0.25">
      <c r="A11" s="2"/>
      <c r="B11" s="91" t="s">
        <v>151</v>
      </c>
      <c r="C11" s="92"/>
      <c r="D11" s="92"/>
      <c r="E11" s="92"/>
      <c r="F11" s="93"/>
      <c r="G11" s="15">
        <f>G9-G10</f>
        <v>-349785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-6079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-65000</v>
      </c>
      <c r="H16" s="17" t="s">
        <v>4</v>
      </c>
      <c r="I16" s="2"/>
    </row>
    <row r="17" spans="1:9" x14ac:dyDescent="0.25">
      <c r="A17" s="2"/>
      <c r="B17" s="91" t="s">
        <v>152</v>
      </c>
      <c r="C17" s="92"/>
      <c r="D17" s="92"/>
      <c r="E17" s="92"/>
      <c r="F17" s="93"/>
      <c r="G17" s="15">
        <f>G15-G16</f>
        <v>58921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412890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406000</v>
      </c>
      <c r="H22" s="17" t="s">
        <v>4</v>
      </c>
      <c r="I22" s="2"/>
    </row>
    <row r="23" spans="1:9" x14ac:dyDescent="0.25">
      <c r="A23" s="2"/>
      <c r="B23" s="91" t="s">
        <v>153</v>
      </c>
      <c r="C23" s="92"/>
      <c r="D23" s="92"/>
      <c r="E23" s="92"/>
      <c r="F23" s="93"/>
      <c r="G23" s="15">
        <f>G21-G22</f>
        <v>6890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2016'!F22</f>
        <v>257356.64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118000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139356.64000000001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17554929.952753808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2625966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593723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45433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297070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18</v>
      </c>
      <c r="C15" s="106"/>
      <c r="D15" s="107"/>
      <c r="E15" s="12">
        <f>SUM(E11:E14)</f>
        <v>3562192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53602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110000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22</v>
      </c>
      <c r="C19" s="106"/>
      <c r="D19" s="107"/>
      <c r="E19" s="12">
        <f>SUM(E16:E18)</f>
        <v>163602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23</v>
      </c>
      <c r="C20" s="103"/>
      <c r="D20" s="104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24</v>
      </c>
      <c r="C21" s="103"/>
      <c r="D21" s="104"/>
      <c r="E21" s="21">
        <v>-5928815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27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28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29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30</v>
      </c>
      <c r="C27" s="106"/>
      <c r="D27" s="107"/>
      <c r="E27" s="12">
        <f>SUM(E20:E26)</f>
        <v>-5928815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31</v>
      </c>
      <c r="C28" s="106"/>
      <c r="D28" s="107"/>
      <c r="E28" s="12">
        <f>E15+E19+E27</f>
        <v>-2203021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34821</v>
      </c>
      <c r="F30" s="25" t="s">
        <v>4</v>
      </c>
      <c r="G30" s="12">
        <f>-$E$30</f>
        <v>-34821</v>
      </c>
      <c r="H30" s="25" t="s">
        <v>4</v>
      </c>
      <c r="I30" s="2"/>
    </row>
    <row r="31" spans="1:9" x14ac:dyDescent="0.25">
      <c r="A31" s="2"/>
      <c r="B31" s="108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47</v>
      </c>
      <c r="C32" s="103"/>
      <c r="D32" s="104"/>
      <c r="E32" s="21">
        <v>16398892.369999999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33</v>
      </c>
      <c r="C34" s="103"/>
      <c r="D34" s="104"/>
      <c r="E34" s="21">
        <v>408078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34</v>
      </c>
      <c r="C35" s="106"/>
      <c r="D35" s="107"/>
      <c r="E35" s="12">
        <f>SUM(E32:E34)</f>
        <v>16806970.369999997</v>
      </c>
      <c r="F35" s="25" t="s">
        <v>4</v>
      </c>
      <c r="G35" s="12">
        <f>-E35</f>
        <v>-16806970.369999997</v>
      </c>
      <c r="H35" s="25" t="s">
        <v>4</v>
      </c>
      <c r="I35" s="2"/>
    </row>
    <row r="36" spans="1:9" x14ac:dyDescent="0.25">
      <c r="A36" s="2"/>
      <c r="B36" s="91" t="s">
        <v>146</v>
      </c>
      <c r="C36" s="92"/>
      <c r="D36" s="92"/>
      <c r="E36" s="92"/>
      <c r="F36" s="93"/>
      <c r="G36" s="15">
        <f>$G$9+$G$28+$G$30+$G$35</f>
        <v>713138.58275381103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145</v>
      </c>
      <c r="C10" s="110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158</v>
      </c>
      <c r="C16" s="85"/>
      <c r="D16" s="85"/>
      <c r="E16" s="86"/>
      <c r="F16" s="101" t="s">
        <v>141</v>
      </c>
      <c r="G16" s="101"/>
      <c r="H16" s="2"/>
    </row>
    <row r="17" spans="1:8" x14ac:dyDescent="0.25">
      <c r="A17" s="2"/>
      <c r="B17" s="79" t="s">
        <v>155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2017-09-12T16:48:21Z</dcterms:modified>
</cp:coreProperties>
</file>