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l="1"/>
  <c r="G17" i="22" l="1"/>
  <c r="E20" i="22"/>
  <c r="G18" i="19"/>
  <c r="G19" i="19" s="1"/>
  <c r="E14" i="22" s="1"/>
  <c r="G14" i="22" s="1"/>
  <c r="I14" i="22" s="1"/>
  <c r="K14" i="22" s="1"/>
  <c r="K19" i="22" s="1"/>
  <c r="G12" i="7"/>
  <c r="E19" i="22" l="1"/>
  <c r="E21" i="22" s="1"/>
  <c r="I17" i="22"/>
  <c r="G20" i="22"/>
  <c r="G19" i="22"/>
  <c r="G21" i="22" s="1"/>
  <c r="E15" i="13"/>
  <c r="F11" i="11"/>
  <c r="F12" i="11"/>
  <c r="I20" i="22" l="1"/>
  <c r="K17" i="22"/>
  <c r="I19" i="22"/>
  <c r="G30" i="13"/>
  <c r="I21" i="22" l="1"/>
  <c r="E35" i="13"/>
  <c r="G35" i="13" s="1"/>
  <c r="E27" i="13"/>
  <c r="E19" i="13"/>
  <c r="G11" i="12"/>
  <c r="G29" i="12"/>
  <c r="G23" i="12"/>
  <c r="G17" i="12"/>
  <c r="F10" i="11"/>
  <c r="F13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<sst xmlns="http://schemas.openxmlformats.org/spreadsheetml/2006/main" count="319" uniqueCount="144">
  <si>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</si>
  <si>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</si>
  <si>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</si>
  <si>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</si>
  <si>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</si>
  <si>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</si>
  <si>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</si>
  <si>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</si>
  <si>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</si>
  <si>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</si>
  <si>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</si>
  <si>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</si>
  <si>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</si>
  <si>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</si>
  <si>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</si>
  <si>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</si>
  <si>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</si>
  <si>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</si>
  <si>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</si>
  <si>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</si>
  <si>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</si>
  <si>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</si>
  <si>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</si>
  <si>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</si>
  <si>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</si>
  <si>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</si>
  <si>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</si>
  <si>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</si>
  <si>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</si>
  <si>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</si>
  <si>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</si>
  <si>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</si>
  <si>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</si>
  <si>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</si>
  <si>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</si>
  <si>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</si>
  <si>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</si>
  <si>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</si>
  <si>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</si>
  <si>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</si>
  <si>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</si>
  <si>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</si>
  <si>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</si>
  <si>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</si>
  <si>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</si>
  <si>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</si>
  <si>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</si>
  <si>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</si>
  <si>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</si>
  <si>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</si>
  <si>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</si>
  <si>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</si>
  <si>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</si>
  <si>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</si>
  <si>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</si>
  <si>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</si>
  <si>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</si>
  <si>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</si>
  <si>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</si>
  <si>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</si>
  <si>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</si>
  <si>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</si>
  <si>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</si>
  <si>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</si>
  <si>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</si>
  <si>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</si>
  <si>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</si>
  <si>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</si>
  <si>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</si>
  <si>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</si>
  <si>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</si>
  <si>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</si>
  <si>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</si>
  <si>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</si>
  <si>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</si>
  <si>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</si>
  <si>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</si>
  <si>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</si>
  <si>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</si>
  <si>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</si>
  <si>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</si>
  <si>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</si>
  <si>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</si>
  <si>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</si>
  <si>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</si>
  <si>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</si>
  <si>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</si>
  <si>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</si>
  <si>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</si>
  <si>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</si>
  <si>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</si>
  <si>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</si>
  <si>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</si>
  <si>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</si>
  <si>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</si>
  <si>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</si>
  <si>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</si>
  <si>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</si>
  <si>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</si>
  <si>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</si>
  <si>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</si>
  <si>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</si>
  <si>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</si>
  <si>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</si>
  <si>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</si>
  <si>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</si>
  <si>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</si>
  <si>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</si>
  <si>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</si>
  <si>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</si>
  <si>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</si>
  <si>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</si>
  <si>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</si>
  <si>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</si>
  <si>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</si>
  <si>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</si>
  <si>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</si>
  <si>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 50mm &lt; Ledningsnet ≤ Ø110 mm</t>
  </si>
  <si>
    <t>SRO anlæg</t>
  </si>
  <si>
    <t>Etageareal kontor og mandskabsfaciliteter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</si>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</sst>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5736898.1351282485</v>
      </c>
      <c r="F9" s="13" t="s">
        <v>4</v>
      </c>
      <c r="G9" s="48">
        <v>5757635.0346973306</v>
      </c>
      <c r="H9" s="13" t="s">
        <v>4</v>
      </c>
      <c r="I9" s="48">
        <v>5778958.7377831088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2416002.2890714859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2038827.5700517523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3237313.0703770951</v>
      </c>
      <c r="L12" s="8" t="s">
        <v>4</v>
      </c>
      <c r="M12" s="2"/>
    </row>
    <row r="13" spans="1:13" x14ac:dyDescent="0.25">
      <c r="A13" s="2"/>
      <c r="B13" s="46" t="s">
        <v>143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-287147.05651197425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-78305.332561500079</v>
      </c>
      <c r="F14" s="8" t="s">
        <v>4</v>
      </c>
      <c r="G14" s="9">
        <f>E14*(1+$E$25/100)</f>
        <v>-79675.67588132633</v>
      </c>
      <c r="H14" s="8" t="s">
        <v>4</v>
      </c>
      <c r="I14" s="9">
        <f>G14*(1+$E$25/100)</f>
        <v>-81070.000209249542</v>
      </c>
      <c r="J14" s="8" t="s">
        <v>4</v>
      </c>
      <c r="K14" s="51">
        <f>I14*(1+$E$25/100)</f>
        <v>-82488.72521291142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-364641.3466666665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-1883295.1946904249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-1370.3433198262514</v>
      </c>
      <c r="F19" s="8" t="s">
        <v>4</v>
      </c>
      <c r="G19" s="42">
        <f>(G17+G14)*($E$25/100)</f>
        <v>-1394.3243279232108</v>
      </c>
      <c r="H19" s="8" t="s">
        <v>4</v>
      </c>
      <c r="I19" s="42">
        <f>(I17+I14)*($E$25/100)</f>
        <v>-1418.725003661867</v>
      </c>
      <c r="J19" s="8" t="s">
        <v>4</v>
      </c>
      <c r="K19" s="42">
        <f>SUM(K10:K14,K17:K18)*($E$25/100)</f>
        <v>128143.87508607037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-72090.493278168346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5657222.4592469223</v>
      </c>
      <c r="F21" s="38" t="s">
        <v>4</v>
      </c>
      <c r="G21" s="49">
        <f>SUM(G9:G20)</f>
        <v>5676565.034488081</v>
      </c>
      <c r="H21" s="38" t="s">
        <v>4</v>
      </c>
      <c r="I21" s="49">
        <f>SUM(I9:I20)</f>
        <v>5696470.0125701977</v>
      </c>
      <c r="J21" s="38" t="s">
        <v>4</v>
      </c>
      <c r="K21" s="52">
        <f>SUM(K9:K20)</f>
        <v>5130623.9882262591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2293475.4080243218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1935428.999495175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3073133.6425343477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7302038.0500538442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120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121</v>
      </c>
      <c r="C11" s="96"/>
      <c r="D11" s="96"/>
      <c r="E11" s="55">
        <v>0</v>
      </c>
      <c r="F11" s="17" t="s">
        <v>4</v>
      </c>
      <c r="G11" s="21">
        <v>1744.32</v>
      </c>
      <c r="H11" s="17" t="s">
        <v>4</v>
      </c>
      <c r="I11" s="2"/>
    </row>
    <row r="12" spans="1:9" x14ac:dyDescent="0.25">
      <c r="A12" s="2"/>
      <c r="B12" s="95" t="s">
        <v>122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123</v>
      </c>
      <c r="C13" s="96"/>
      <c r="D13" s="96"/>
      <c r="E13" s="55">
        <v>32398.416399999998</v>
      </c>
      <c r="F13" s="17" t="s">
        <v>4</v>
      </c>
      <c r="G13" s="21">
        <v>7257.89</v>
      </c>
      <c r="H13" s="17" t="s">
        <v>4</v>
      </c>
      <c r="I13" s="2"/>
    </row>
    <row r="14" spans="1:9" x14ac:dyDescent="0.25">
      <c r="A14" s="2"/>
      <c r="B14" s="95" t="s">
        <v>124</v>
      </c>
      <c r="C14" s="96"/>
      <c r="D14" s="96"/>
      <c r="E14" s="55">
        <v>3002195.1414000001</v>
      </c>
      <c r="F14" s="17" t="s">
        <v>4</v>
      </c>
      <c r="G14" s="21">
        <v>2948632.79</v>
      </c>
      <c r="H14" s="17" t="s">
        <v>4</v>
      </c>
      <c r="I14" s="2"/>
    </row>
    <row r="15" spans="1:9" x14ac:dyDescent="0.25">
      <c r="A15" s="2"/>
      <c r="B15" s="95" t="s">
        <v>125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126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127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-76958.557800000068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-78305.332561500079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-15233564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-10626822.756613757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-4606741.2433862425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-1535580.4144620809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915633</v>
      </c>
      <c r="F10" s="9">
        <f>E10/D10</f>
        <v>12208.44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10</v>
      </c>
      <c r="E11" s="21">
        <v>21160</v>
      </c>
      <c r="F11" s="9">
        <f t="shared" ref="F11:F12" si="0">E11/D11</f>
        <v>2116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492590</v>
      </c>
      <c r="F12" s="9">
        <f t="shared" si="0"/>
        <v>6567.8666666666668</v>
      </c>
      <c r="G12" s="17" t="s">
        <v>4</v>
      </c>
      <c r="H12" s="2"/>
    </row>
    <row r="13" spans="1:8" x14ac:dyDescent="0.25">
      <c r="A13" s="2"/>
      <c r="B13" s="91" t="s">
        <v>52</v>
      </c>
      <c r="C13" s="92"/>
      <c r="D13" s="92"/>
      <c r="E13" s="93"/>
      <c r="F13" s="15">
        <f>SUM(F10:F12)</f>
        <v>20892.306666666667</v>
      </c>
      <c r="G13" s="16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sheetProtection password="DFE9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2978586.68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3328500</v>
      </c>
      <c r="H10" s="17" t="s">
        <v>4</v>
      </c>
      <c r="I10" s="2"/>
    </row>
    <row r="11" spans="1:9" x14ac:dyDescent="0.25">
      <c r="A11" s="2"/>
      <c r="B11" s="91" t="s">
        <v>135</v>
      </c>
      <c r="C11" s="92"/>
      <c r="D11" s="92"/>
      <c r="E11" s="92"/>
      <c r="F11" s="93"/>
      <c r="G11" s="15">
        <f>G9-G10</f>
        <v>-349913.31999999983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-52287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-60000</v>
      </c>
      <c r="H16" s="17" t="s">
        <v>4</v>
      </c>
      <c r="I16" s="2"/>
    </row>
    <row r="17" spans="1:9" x14ac:dyDescent="0.25">
      <c r="A17" s="2"/>
      <c r="B17" s="91" t="s">
        <v>136</v>
      </c>
      <c r="C17" s="92"/>
      <c r="D17" s="92"/>
      <c r="E17" s="92"/>
      <c r="F17" s="93"/>
      <c r="G17" s="15">
        <f>G15-G16</f>
        <v>7713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137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138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2016'!F13</f>
        <v>20892.306666666667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43333.333333333336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-22441.026666666668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5442788.5953095751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1243308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447235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3318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86667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1780528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214480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214480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-1429383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-1429383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565625</v>
      </c>
      <c r="F28" s="25" t="s">
        <v>4</v>
      </c>
      <c r="G28" s="1">
        <f>IF(E28&lt;0,0,-E28)</f>
        <v>-565625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6587003.79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173455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6760458.79</v>
      </c>
      <c r="F35" s="25" t="s">
        <v>4</v>
      </c>
      <c r="G35" s="12">
        <f>-E35</f>
        <v>-6760458.79</v>
      </c>
      <c r="H35" s="25" t="s">
        <v>4</v>
      </c>
      <c r="I35" s="2"/>
    </row>
    <row r="36" spans="1:9" x14ac:dyDescent="0.25">
      <c r="A36" s="2"/>
      <c r="B36" s="91" t="s">
        <v>133</v>
      </c>
      <c r="C36" s="92"/>
      <c r="D36" s="92"/>
      <c r="E36" s="92"/>
      <c r="F36" s="93"/>
      <c r="G36" s="15">
        <f>$G$9+$G$28+$G$30+$G$35</f>
        <v>-1883295.1946904249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132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142</v>
      </c>
      <c r="C16" s="85"/>
      <c r="D16" s="85"/>
      <c r="E16" s="86"/>
      <c r="F16" s="100" t="s">
        <v>128</v>
      </c>
      <c r="G16" s="100"/>
      <c r="H16" s="2"/>
    </row>
    <row r="17" spans="1:8" x14ac:dyDescent="0.25">
      <c r="A17" s="2"/>
      <c r="B17" s="87" t="s">
        <v>140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130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2017-09-13T12:55:35Z</dcterms:modified>
</cp:coreProperties>
</file>