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<sst xmlns="http://schemas.openxmlformats.org/spreadsheetml/2006/main" count="99" uniqueCount="68">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</sst>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1178735.6221009863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37382.832858666661</v>
      </c>
      <c r="C3" t="s">
        <v>10</v>
      </c>
    </row>
    <row r="4" spans="1:3" s="25" customFormat="1" x14ac:dyDescent="0.25">
      <c r="A4" s="3" t="s">
        <v>11</v>
      </c>
      <c r="B4" s="45">
        <f>SUM(B2:B3)</f>
        <v>1216118.4549596529</v>
      </c>
      <c r="C4" s="54" t="s">
        <v>10</v>
      </c>
    </row>
    <row r="5" spans="1:3" x14ac:dyDescent="0.25">
      <c r="A5" s="44" t="s">
        <v>0</v>
      </c>
      <c r="B5" s="35">
        <f>Investeringer!E3</f>
        <v>1431988.141919971</v>
      </c>
      <c r="C5" s="22" t="s">
        <v>10</v>
      </c>
    </row>
    <row r="6" spans="1:3" x14ac:dyDescent="0.25">
      <c r="A6" s="4" t="s">
        <v>1</v>
      </c>
      <c r="B6" s="32">
        <f>Investeringer!F3</f>
        <v>196053.46098551957</v>
      </c>
      <c r="C6" t="s">
        <v>10</v>
      </c>
    </row>
    <row r="7" spans="1:3" x14ac:dyDescent="0.25">
      <c r="A7" s="4" t="s">
        <v>2</v>
      </c>
      <c r="B7" s="32">
        <f>Investeringer!G3</f>
        <v>57764.096901559264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19387.999032</v>
      </c>
      <c r="C8" t="s">
        <v>10</v>
      </c>
    </row>
    <row r="9" spans="1:3" s="21" customFormat="1" x14ac:dyDescent="0.25">
      <c r="A9" s="3" t="s">
        <v>44</v>
      </c>
      <c r="B9" s="45">
        <f>SUM(B5:B8)</f>
        <v>1705193.6988390498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1588785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1588785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4510097.1537987031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4550019.3611788685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1408135</v>
      </c>
      <c r="C2" s="46">
        <v>0</v>
      </c>
      <c r="D2" s="46">
        <f>B2+C2</f>
        <v>1408135</v>
      </c>
      <c r="E2" s="47">
        <f>D2</f>
        <v>1408135</v>
      </c>
      <c r="F2" s="46">
        <v>1178735.6221009863</v>
      </c>
      <c r="G2" s="46">
        <v>0</v>
      </c>
      <c r="H2" s="46">
        <f>F2-G2</f>
        <v>1178735.6221009863</v>
      </c>
      <c r="I2" s="46">
        <f>AVERAGEIF(E2:E4,"&lt;&gt;0")</f>
        <v>1503424.8259333333</v>
      </c>
      <c r="J2" s="46">
        <v>928222.83462480444</v>
      </c>
      <c r="K2" s="36">
        <f>IF(H2&gt;I2,IF(I2&gt;J2,I2,J2),H2)</f>
        <v>1178735.6221009863</v>
      </c>
    </row>
    <row r="3" spans="1:11" s="22" customFormat="1" x14ac:dyDescent="0.25">
      <c r="A3" s="27">
        <v>2014</v>
      </c>
      <c r="B3" s="46">
        <v>1635370</v>
      </c>
      <c r="C3" s="46"/>
      <c r="D3" s="46">
        <f t="shared" ref="D3:D4" si="0">B3+C3</f>
        <v>1635370</v>
      </c>
      <c r="E3" s="47">
        <f>D3*Pristalsregulering!C7</f>
        <v>1636678.2959999999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1442650</v>
      </c>
      <c r="C4" s="46"/>
      <c r="D4" s="46">
        <f t="shared" si="0"/>
        <v>1442650</v>
      </c>
      <c r="E4" s="47">
        <f>D4*Pristalsregulering!$C$6*Pristalsregulering!$C$7</f>
        <v>1465461.1817999997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18000</v>
      </c>
      <c r="C3" s="39">
        <v>12485</v>
      </c>
      <c r="D3" s="39">
        <v>0</v>
      </c>
      <c r="E3" s="38">
        <f>B3</f>
        <v>18000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37382.832858666661</v>
      </c>
    </row>
    <row r="4" spans="1:8" x14ac:dyDescent="0.25">
      <c r="A4" s="30">
        <v>2014</v>
      </c>
      <c r="B4" s="38">
        <v>21266</v>
      </c>
      <c r="C4" s="39">
        <v>13695</v>
      </c>
      <c r="D4" s="39">
        <v>0</v>
      </c>
      <c r="E4" s="38">
        <f>B4*Pristalsregulering!$C$7</f>
        <v>21283.012799999997</v>
      </c>
      <c r="F4" s="39">
        <f>C4*Pristalsregulering!$C$7</f>
        <v>13705.955999999998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28154</v>
      </c>
      <c r="C5" s="39">
        <v>17794</v>
      </c>
      <c r="D5" s="39">
        <v>0</v>
      </c>
      <c r="E5" s="38">
        <f>B5*Pristalsregulering!$C$7*Pristalsregulering!$C$6</f>
        <v>28599.171047999993</v>
      </c>
      <c r="F5" s="39">
        <f>C5*Pristalsregulering!$C$7*Pristalsregulering!$C$6</f>
        <v>18075.358727999996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1315320.5687361353</v>
      </c>
      <c r="C3" s="35">
        <v>193375.90666666665</v>
      </c>
      <c r="D3" s="37">
        <v>57544.593333333338</v>
      </c>
      <c r="E3" s="32">
        <f>B3*Pristalsregulering!C2*Pristalsregulering!C3*Pristalsregulering!C4*Pristalsregulering!C5*Pristalsregulering!C6*Pristalsregulering!C7</f>
        <v>1431988.141919971</v>
      </c>
      <c r="F3" s="32">
        <v>196053.46098551957</v>
      </c>
      <c r="G3" s="32">
        <f xml:space="preserve"> D3/Pristalsregulering!$C$8</f>
        <v>57764.096901559264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870</v>
      </c>
      <c r="C3" s="35">
        <v>4617</v>
      </c>
      <c r="D3" s="35">
        <v>750</v>
      </c>
      <c r="E3" s="37">
        <v>0</v>
      </c>
      <c r="F3" s="35">
        <f>B3</f>
        <v>870</v>
      </c>
      <c r="G3" s="35">
        <f>C3</f>
        <v>4617</v>
      </c>
      <c r="H3" s="35">
        <f>D3</f>
        <v>750</v>
      </c>
      <c r="I3" s="37">
        <f>E3</f>
        <v>0</v>
      </c>
      <c r="J3" s="39">
        <f>AVERAGE(F3:F5)</f>
        <v>14520.999032</v>
      </c>
      <c r="K3" s="39">
        <f>G3</f>
        <v>4617</v>
      </c>
      <c r="L3" s="40">
        <f>AVERAGE(H3:H5)+AVERAGE(I3:I5)</f>
        <v>250</v>
      </c>
      <c r="M3" s="41">
        <f>SUM(J3:L3)</f>
        <v>19387.999032</v>
      </c>
      <c r="N3" s="22"/>
    </row>
    <row r="4" spans="1:14" x14ac:dyDescent="0.25">
      <c r="A4" s="27">
        <v>2014</v>
      </c>
      <c r="B4" s="42">
        <v>9511</v>
      </c>
      <c r="C4" s="35">
        <v>0</v>
      </c>
      <c r="D4" s="35">
        <v>0</v>
      </c>
      <c r="E4" s="37">
        <v>0</v>
      </c>
      <c r="F4" s="35">
        <f>IF(B4="","",B4*Pristalsregulering!$C$7)</f>
        <v>9518.6088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32658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33174.388295999997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1556262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1588785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2017-09-13T12:56:10Z</dcterms:modified>
</cp:coreProperties>
</file>