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7" i="11" l="1"/>
  <c r="F16" i="11"/>
  <c r="F15" i="11"/>
  <c r="F14" i="11"/>
  <c r="F13" i="11"/>
  <c r="F12" i="11"/>
  <c r="F11" i="21" l="1"/>
  <c r="F12" i="21" s="1"/>
  <c r="D11" i="21"/>
  <c r="D12" i="21" s="1"/>
  <c r="K18" i="22" s="1"/>
  <c r="F11" i="20" l="1"/>
  <c r="F12" i="20" s="1"/>
  <c r="D11" i="20"/>
  <c r="D12" i="20" s="1"/>
  <c r="E17" i="22" l="1"/>
  <c r="E20" i="22"/>
  <c r="G17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8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9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<sst xmlns="http://schemas.openxmlformats.org/spreadsheetml/2006/main" count="331" uniqueCount="147">
  <si>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</si>
  <si>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</si>
  <si>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</si>
  <si>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</si>
  <si>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</si>
  <si>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</si>
  <si>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</si>
  <si>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</si>
  <si>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</si>
  <si>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</si>
  <si>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</si>
  <si>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</si>
  <si>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</si>
  <si>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</si>
  <si>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</si>
  <si>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</si>
  <si>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</si>
  <si>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</si>
  <si>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</si>
  <si>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</si>
  <si>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</si>
  <si>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</si>
  <si>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</si>
  <si>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</si>
  <si>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</si>
  <si>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</si>
  <si>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</si>
  <si>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</si>
  <si>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</si>
  <si>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</si>
  <si>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</si>
  <si>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</si>
  <si>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</si>
  <si>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</si>
  <si>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</si>
  <si>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</si>
  <si>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</si>
  <si>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</si>
  <si>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</si>
  <si>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</si>
  <si>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</si>
  <si>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</si>
  <si>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</si>
  <si>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</si>
  <si>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</si>
  <si>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</si>
  <si>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</si>
  <si>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</si>
  <si>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</si>
  <si>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</si>
  <si>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</si>
  <si>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</si>
  <si>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</si>
  <si>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</si>
  <si>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</si>
  <si>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</si>
  <si>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</si>
  <si>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</si>
  <si>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</si>
  <si>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</si>
  <si>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</si>
  <si>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</si>
  <si>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</si>
  <si>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</si>
  <si>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</si>
  <si>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</si>
  <si>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</si>
  <si>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</si>
  <si>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</si>
  <si>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</si>
  <si>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</si>
  <si>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</si>
  <si>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</si>
  <si>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</si>
  <si>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</si>
  <si>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</si>
  <si>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</si>
  <si>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</si>
  <si>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</si>
  <si>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</si>
  <si>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</si>
  <si>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</si>
  <si>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</si>
  <si>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</si>
  <si>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</si>
  <si>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</si>
  <si>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</si>
  <si>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</si>
  <si>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</si>
  <si>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</si>
  <si>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</si>
  <si>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</si>
  <si>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</si>
  <si>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</si>
  <si>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</si>
  <si>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</si>
  <si>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</si>
  <si>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</si>
  <si>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</si>
  <si>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</si>
  <si>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</si>
  <si>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</si>
  <si>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</si>
  <si>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</si>
  <si>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</si>
  <si>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</si>
  <si>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</si>
  <si>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</si>
  <si>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</si>
  <si>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</si>
  <si>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</si>
  <si>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</si>
  <si>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</si>
  <si>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</si>
  <si>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</si>
  <si>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</si>
  <si>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</si>
  <si>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Pumpe inkl. stigrør og forerørsforsejlinger mv.</t>
  </si>
  <si>
    <t>Skyllevandsbehandling, inkl. UV-filter mv., SRO</t>
  </si>
  <si>
    <t>Boring (inkl. etablering, forerør, filter og prøvepumpning)</t>
  </si>
  <si>
    <t>Køretøjer, personbil</t>
  </si>
  <si>
    <t>PC og software</t>
  </si>
  <si>
    <t>Ø110 mm &lt; Ledningsnet ≤ Ø 250 mm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</si>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</sst>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142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5408540.221074135</v>
      </c>
      <c r="F9" s="13" t="s">
        <v>4</v>
      </c>
      <c r="G9" s="48">
        <v>5421868.8116280437</v>
      </c>
      <c r="H9" s="13" t="s">
        <v>4</v>
      </c>
      <c r="I9" s="48">
        <v>5435638.1498914389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1709010.3868073937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2103158.1553423861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2383270.3879178329</v>
      </c>
      <c r="L12" s="8" t="s">
        <v>4</v>
      </c>
      <c r="M12" s="2"/>
    </row>
    <row r="13" spans="1:13" x14ac:dyDescent="0.25">
      <c r="A13" s="2"/>
      <c r="B13" s="46" t="s">
        <v>146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-241009.01547477819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-61047.251325499863</v>
      </c>
      <c r="F14" s="8" t="s">
        <v>4</v>
      </c>
      <c r="G14" s="9">
        <f>E14*(1+$E$25/100)</f>
        <v>-62115.578223696117</v>
      </c>
      <c r="H14" s="8" t="s">
        <v>4</v>
      </c>
      <c r="I14" s="9">
        <f>G14*(1+$E$25/100)</f>
        <v>-63202.600842610802</v>
      </c>
      <c r="J14" s="8" t="s">
        <v>4</v>
      </c>
      <c r="K14" s="51">
        <f>I14*(1+$E$25/100)</f>
        <v>-64308.646357356498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-15772.016666666692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-456729.60534062097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-1068.3268981962476</v>
      </c>
      <c r="F19" s="8" t="s">
        <v>4</v>
      </c>
      <c r="G19" s="42">
        <f>(G17+G14)*($E$25/100)</f>
        <v>-1087.0226189146822</v>
      </c>
      <c r="H19" s="8" t="s">
        <v>4</v>
      </c>
      <c r="I19" s="42">
        <f>(I17+I14)*($E$25/100)</f>
        <v>-1106.0455147456892</v>
      </c>
      <c r="J19" s="8" t="s">
        <v>4</v>
      </c>
      <c r="K19" s="42">
        <f>SUM(K10:K14,K17:K18)*($E$25/100)</f>
        <v>103077.12219412086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-61772.131912660851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5346424.6428504381</v>
      </c>
      <c r="F21" s="38" t="s">
        <v>4</v>
      </c>
      <c r="G21" s="49">
        <f>SUM(G9:G20)</f>
        <v>5358666.2107854327</v>
      </c>
      <c r="H21" s="38" t="s">
        <v>4</v>
      </c>
      <c r="I21" s="49">
        <f>SUM(I9:I20)</f>
        <v>5371329.5035340823</v>
      </c>
      <c r="J21" s="38" t="s">
        <v>4</v>
      </c>
      <c r="K21" s="52">
        <f>SUM(K9:K20)</f>
        <v>5458924.6365096504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1622338.4025464873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1996497.0771270811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2262403.4960922198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5881238.975765788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123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124</v>
      </c>
      <c r="C11" s="96"/>
      <c r="D11" s="96"/>
      <c r="E11" s="55">
        <v>0</v>
      </c>
      <c r="F11" s="17" t="s">
        <v>4</v>
      </c>
      <c r="G11" s="21">
        <v>15307</v>
      </c>
      <c r="H11" s="17" t="s">
        <v>4</v>
      </c>
      <c r="I11" s="2"/>
    </row>
    <row r="12" spans="1:9" x14ac:dyDescent="0.25">
      <c r="A12" s="2"/>
      <c r="B12" s="95" t="s">
        <v>125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126</v>
      </c>
      <c r="C13" s="96"/>
      <c r="D13" s="96"/>
      <c r="E13" s="55">
        <v>32399.4126</v>
      </c>
      <c r="F13" s="17" t="s">
        <v>4</v>
      </c>
      <c r="G13" s="21">
        <v>4856</v>
      </c>
      <c r="H13" s="17" t="s">
        <v>4</v>
      </c>
      <c r="I13" s="2"/>
    </row>
    <row r="14" spans="1:9" x14ac:dyDescent="0.25">
      <c r="A14" s="2"/>
      <c r="B14" s="95" t="s">
        <v>127</v>
      </c>
      <c r="C14" s="96"/>
      <c r="D14" s="96"/>
      <c r="E14" s="55">
        <v>2201631.8859999999</v>
      </c>
      <c r="F14" s="17" t="s">
        <v>4</v>
      </c>
      <c r="G14" s="21">
        <v>2153871</v>
      </c>
      <c r="H14" s="17" t="s">
        <v>4</v>
      </c>
      <c r="I14" s="2"/>
    </row>
    <row r="15" spans="1:9" x14ac:dyDescent="0.25">
      <c r="A15" s="2"/>
      <c r="B15" s="95" t="s">
        <v>128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129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130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-59997.298599999864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-61047.251325499863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-3952806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-2829481.5132275131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-1123324.4867724869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-374441.495590829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3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15</v>
      </c>
      <c r="E10" s="21">
        <v>165370</v>
      </c>
      <c r="F10" s="9">
        <f>E10/D10</f>
        <v>11024.666666666666</v>
      </c>
      <c r="G10" s="17" t="s">
        <v>4</v>
      </c>
      <c r="H10" s="2"/>
    </row>
    <row r="11" spans="1:8" ht="26.25" x14ac:dyDescent="0.25">
      <c r="A11" s="2"/>
      <c r="B11" s="43" t="s">
        <v>118</v>
      </c>
      <c r="C11" s="28">
        <v>2016</v>
      </c>
      <c r="D11" s="22">
        <v>10</v>
      </c>
      <c r="E11" s="21">
        <v>258136</v>
      </c>
      <c r="F11" s="9">
        <f t="shared" ref="F11:F18" si="0">E11/D11</f>
        <v>25813.599999999999</v>
      </c>
      <c r="G11" s="17" t="s">
        <v>4</v>
      </c>
      <c r="H11" s="2"/>
    </row>
    <row r="12" spans="1:8" ht="26.25" x14ac:dyDescent="0.25">
      <c r="A12" s="2"/>
      <c r="B12" s="43" t="s">
        <v>118</v>
      </c>
      <c r="C12" s="28">
        <v>2016</v>
      </c>
      <c r="D12" s="22">
        <v>10</v>
      </c>
      <c r="E12" s="21">
        <v>114000</v>
      </c>
      <c r="F12" s="9">
        <f t="shared" si="0"/>
        <v>11400</v>
      </c>
      <c r="G12" s="17" t="s">
        <v>4</v>
      </c>
      <c r="H12" s="2"/>
    </row>
    <row r="13" spans="1:8" ht="26.25" x14ac:dyDescent="0.25">
      <c r="A13" s="2"/>
      <c r="B13" s="43" t="s">
        <v>118</v>
      </c>
      <c r="C13" s="28">
        <v>2016</v>
      </c>
      <c r="D13" s="22">
        <v>10</v>
      </c>
      <c r="E13" s="21">
        <v>12725</v>
      </c>
      <c r="F13" s="9">
        <f t="shared" si="0"/>
        <v>1272.5</v>
      </c>
      <c r="G13" s="17" t="s">
        <v>4</v>
      </c>
      <c r="H13" s="2"/>
    </row>
    <row r="14" spans="1:8" ht="26.25" x14ac:dyDescent="0.25">
      <c r="A14" s="2"/>
      <c r="B14" s="43" t="s">
        <v>119</v>
      </c>
      <c r="C14" s="28">
        <v>2016</v>
      </c>
      <c r="D14" s="22">
        <v>30</v>
      </c>
      <c r="E14" s="21">
        <v>44488</v>
      </c>
      <c r="F14" s="9">
        <f t="shared" si="0"/>
        <v>1482.9333333333334</v>
      </c>
      <c r="G14" s="17" t="s">
        <v>4</v>
      </c>
      <c r="H14" s="2"/>
    </row>
    <row r="15" spans="1:8" x14ac:dyDescent="0.25">
      <c r="A15" s="2"/>
      <c r="B15" s="43" t="s">
        <v>120</v>
      </c>
      <c r="C15" s="28">
        <v>2016</v>
      </c>
      <c r="D15" s="22">
        <v>5</v>
      </c>
      <c r="E15" s="21">
        <v>260196</v>
      </c>
      <c r="F15" s="9">
        <f t="shared" si="0"/>
        <v>52039.199999999997</v>
      </c>
      <c r="G15" s="17" t="s">
        <v>4</v>
      </c>
      <c r="H15" s="2"/>
    </row>
    <row r="16" spans="1:8" x14ac:dyDescent="0.25">
      <c r="A16" s="2"/>
      <c r="B16" s="43" t="s">
        <v>121</v>
      </c>
      <c r="C16" s="28">
        <v>2016</v>
      </c>
      <c r="D16" s="22">
        <v>5</v>
      </c>
      <c r="E16" s="21">
        <v>52658</v>
      </c>
      <c r="F16" s="9">
        <f t="shared" si="0"/>
        <v>10531.6</v>
      </c>
      <c r="G16" s="17" t="s">
        <v>4</v>
      </c>
      <c r="H16" s="2"/>
    </row>
    <row r="17" spans="1:8" ht="26.25" x14ac:dyDescent="0.25">
      <c r="A17" s="2"/>
      <c r="B17" s="43" t="s">
        <v>119</v>
      </c>
      <c r="C17" s="28">
        <v>2016</v>
      </c>
      <c r="D17" s="22">
        <v>30</v>
      </c>
      <c r="E17" s="21">
        <v>19712</v>
      </c>
      <c r="F17" s="9">
        <f t="shared" si="0"/>
        <v>657.06666666666672</v>
      </c>
      <c r="G17" s="17" t="s">
        <v>4</v>
      </c>
      <c r="H17" s="2"/>
    </row>
    <row r="18" spans="1:8" x14ac:dyDescent="0.25">
      <c r="A18" s="2"/>
      <c r="B18" s="43" t="s">
        <v>122</v>
      </c>
      <c r="C18" s="28">
        <v>2016</v>
      </c>
      <c r="D18" s="22">
        <v>20</v>
      </c>
      <c r="E18" s="21">
        <v>871075</v>
      </c>
      <c r="F18" s="9">
        <f t="shared" si="0"/>
        <v>43553.75</v>
      </c>
      <c r="G18" s="17" t="s">
        <v>4</v>
      </c>
      <c r="H18" s="2"/>
    </row>
    <row r="19" spans="1:8" x14ac:dyDescent="0.25">
      <c r="A19" s="2"/>
      <c r="B19" s="91" t="s">
        <v>52</v>
      </c>
      <c r="C19" s="92"/>
      <c r="D19" s="92"/>
      <c r="E19" s="93"/>
      <c r="F19" s="15">
        <f>SUM(F10:F18)</f>
        <v>157775.31666666665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</sheetData>
  <sheetProtection password="DFE9" sheet="1" objects="1" scenarios="1"/>
  <mergeCells count="4">
    <mergeCell ref="B19:E19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137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2202097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2229900</v>
      </c>
      <c r="H10" s="17" t="s">
        <v>4</v>
      </c>
      <c r="I10" s="2"/>
    </row>
    <row r="11" spans="1:9" x14ac:dyDescent="0.25">
      <c r="A11" s="2"/>
      <c r="B11" s="91" t="s">
        <v>138</v>
      </c>
      <c r="C11" s="92"/>
      <c r="D11" s="92"/>
      <c r="E11" s="92"/>
      <c r="F11" s="93"/>
      <c r="G11" s="15">
        <f>G9-G10</f>
        <v>-27803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139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-62411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-25000</v>
      </c>
      <c r="H16" s="17" t="s">
        <v>4</v>
      </c>
      <c r="I16" s="2"/>
    </row>
    <row r="17" spans="1:9" x14ac:dyDescent="0.25">
      <c r="A17" s="2"/>
      <c r="B17" s="91" t="s">
        <v>139</v>
      </c>
      <c r="C17" s="92"/>
      <c r="D17" s="92"/>
      <c r="E17" s="92"/>
      <c r="F17" s="93"/>
      <c r="G17" s="15">
        <f>G15-G16</f>
        <v>-37411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140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140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141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141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2016'!F19</f>
        <v>157775.31666666665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108333.33333333334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49441.983333333308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21:F21"/>
    <mergeCell ref="B22:F22"/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3714154.7613260457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1574806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35310.366666666669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61215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160333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1831664.3666666667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246870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23470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270340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-1798360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-1798360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303644.3666666667</v>
      </c>
      <c r="F28" s="25" t="s">
        <v>4</v>
      </c>
      <c r="G28" s="1">
        <f>IF(E28&lt;0,0,-E28)</f>
        <v>-303644.3666666667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3709017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158223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3867240</v>
      </c>
      <c r="F35" s="25" t="s">
        <v>4</v>
      </c>
      <c r="G35" s="12">
        <f>-E35</f>
        <v>-3867240</v>
      </c>
      <c r="H35" s="25" t="s">
        <v>4</v>
      </c>
      <c r="I35" s="2"/>
    </row>
    <row r="36" spans="1:9" x14ac:dyDescent="0.25">
      <c r="A36" s="2"/>
      <c r="B36" s="91" t="s">
        <v>136</v>
      </c>
      <c r="C36" s="92"/>
      <c r="D36" s="92"/>
      <c r="E36" s="92"/>
      <c r="F36" s="93"/>
      <c r="G36" s="15">
        <f>$G$9+$G$28+$G$30+$G$35</f>
        <v>-456729.60534062097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134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135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144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145</v>
      </c>
      <c r="C16" s="86"/>
      <c r="D16" s="86"/>
      <c r="E16" s="87"/>
      <c r="F16" s="100" t="s">
        <v>131</v>
      </c>
      <c r="G16" s="100"/>
      <c r="H16" s="2"/>
    </row>
    <row r="17" spans="1:8" x14ac:dyDescent="0.25">
      <c r="A17" s="2"/>
      <c r="B17" s="79" t="s">
        <v>143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132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133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2017-09-13T12:56:18Z</dcterms:modified>
</cp:coreProperties>
</file>