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45" windowWidth="10425" windowHeight="894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3" i="11" l="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4" i="11"/>
  <c r="I14" i="22" l="1"/>
  <c r="G19" i="22"/>
  <c r="G21" i="22" s="1"/>
  <c r="G30" i="13"/>
  <c r="K14" i="22" l="1"/>
  <c r="I19" i="22"/>
  <c r="I21" i="22"/>
  <c r="E35" i="13"/>
  <c r="G35" i="13" s="1"/>
  <c r="E27" i="13"/>
  <c r="E19" i="13"/>
  <c r="G11" i="12"/>
  <c r="G29" i="12"/>
  <c r="G23" i="12"/>
  <c r="G17" i="12"/>
  <c r="F10" i="11"/>
  <c r="F15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<sst xmlns="http://schemas.openxmlformats.org/spreadsheetml/2006/main" count="323" uniqueCount="146">
  <si>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</si>
  <si>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</si>
  <si>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</si>
  <si>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</si>
  <si>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</si>
  <si>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</si>
  <si>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</si>
  <si>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</si>
  <si>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</si>
  <si>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</si>
  <si>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</si>
  <si>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</si>
  <si>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</si>
  <si>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</si>
  <si>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</si>
  <si>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</si>
  <si>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</si>
  <si>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</si>
  <si>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</si>
  <si>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</si>
  <si>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</si>
  <si>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</si>
  <si>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</si>
  <si>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</si>
  <si>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</si>
  <si>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</si>
  <si>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</si>
  <si>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</si>
  <si>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</si>
  <si>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</si>
  <si>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</si>
  <si>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</si>
  <si>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</si>
  <si>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</si>
  <si>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</si>
  <si>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</si>
  <si>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</si>
  <si>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</si>
  <si>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</si>
  <si>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</si>
  <si>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</si>
  <si>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</si>
  <si>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</si>
  <si>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</si>
  <si>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</si>
  <si>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</si>
  <si>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</si>
  <si>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</si>
  <si>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</si>
  <si>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</si>
  <si>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</si>
  <si>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</si>
  <si>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</si>
  <si>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</si>
  <si>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</si>
  <si>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</si>
  <si>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</si>
  <si>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</si>
  <si>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</si>
  <si>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</si>
  <si>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</si>
  <si>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</si>
  <si>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</si>
  <si>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</si>
  <si>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</si>
  <si>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</si>
  <si>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</si>
  <si>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</si>
  <si>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</si>
  <si>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</si>
  <si>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</si>
  <si>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</si>
  <si>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</si>
  <si>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</si>
  <si>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</si>
  <si>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</si>
  <si>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</si>
  <si>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</si>
  <si>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</si>
  <si>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</si>
  <si>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</si>
  <si>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</si>
  <si>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</si>
  <si>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</si>
  <si>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</si>
  <si>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</si>
  <si>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</si>
  <si>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</si>
  <si>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</si>
  <si>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</si>
  <si>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</si>
  <si>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</si>
  <si>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</si>
  <si>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</si>
  <si>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</si>
  <si>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</si>
  <si>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</si>
  <si>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</si>
  <si>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</si>
  <si>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</si>
  <si>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</si>
  <si>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</si>
  <si>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</si>
  <si>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</si>
  <si>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</si>
  <si>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</si>
  <si>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</si>
  <si>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</si>
  <si>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</si>
  <si>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</si>
  <si>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</si>
  <si>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</si>
  <si>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</si>
  <si>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</si>
  <si>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</si>
  <si>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</si>
  <si>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</si>
  <si>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Afregningsmålere, elektroniske ≤ Ø 110mm (Qn 10)</t>
  </si>
  <si>
    <t>Ø 50mm &lt; Ledningsnet ≤ Ø110 mm</t>
  </si>
  <si>
    <t>Etageareal vandbehandlingsbygning</t>
  </si>
  <si>
    <t>Filteranlæg, trykfiltre, dobbelt filtrering</t>
  </si>
  <si>
    <t>Arbejdsplads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</si>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</sst>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141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4606103.7981597474</v>
      </c>
      <c r="F9" s="13" t="s">
        <v>4</v>
      </c>
      <c r="G9" s="48">
        <v>4611512.8894038917</v>
      </c>
      <c r="H9" s="13" t="s">
        <v>4</v>
      </c>
      <c r="I9" s="48">
        <v>4617279.568050079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1459466.2700230984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2559155.2424218827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1817475.7086916124</v>
      </c>
      <c r="L12" s="8" t="s">
        <v>4</v>
      </c>
      <c r="M12" s="2"/>
    </row>
    <row r="13" spans="1:13" x14ac:dyDescent="0.25">
      <c r="A13" s="2"/>
      <c r="B13" s="46" t="s">
        <v>145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-256471.7303027786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-19655.42702750014</v>
      </c>
      <c r="F14" s="8" t="s">
        <v>4</v>
      </c>
      <c r="G14" s="9">
        <f>E14*(1+$E$25/100)</f>
        <v>-19999.397000481393</v>
      </c>
      <c r="H14" s="8" t="s">
        <v>4</v>
      </c>
      <c r="I14" s="9">
        <f>G14*(1+$E$25/100)</f>
        <v>-20349.386447989818</v>
      </c>
      <c r="J14" s="8" t="s">
        <v>4</v>
      </c>
      <c r="K14" s="51">
        <f>I14*(1+$E$25/100)</f>
        <v>-20705.500710829641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-185349.1832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350329.27849515714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-343.96997298125245</v>
      </c>
      <c r="F19" s="8" t="s">
        <v>4</v>
      </c>
      <c r="G19" s="42">
        <f>(G17+G14)*($E$25/100)</f>
        <v>-349.9894475084244</v>
      </c>
      <c r="H19" s="8" t="s">
        <v>4</v>
      </c>
      <c r="I19" s="42">
        <f>(I17+I14)*($E$25/100)</f>
        <v>-356.11426283982183</v>
      </c>
      <c r="J19" s="8" t="s">
        <v>4</v>
      </c>
      <c r="K19" s="42">
        <f>SUM(K10:K14,K17:K18)*($E$25/100)</f>
        <v>97281.099827152255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-65075.785856604765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4586104.401159266</v>
      </c>
      <c r="F21" s="38" t="s">
        <v>4</v>
      </c>
      <c r="G21" s="49">
        <f>SUM(G9:G20)</f>
        <v>4591163.5029559024</v>
      </c>
      <c r="H21" s="38" t="s">
        <v>4</v>
      </c>
      <c r="I21" s="49">
        <f>SUM(I9:I20)</f>
        <v>4596574.0673392499</v>
      </c>
      <c r="J21" s="38" t="s">
        <v>4</v>
      </c>
      <c r="K21" s="52">
        <f>SUM(K9:K20)</f>
        <v>5756105.3993886905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1385449.8459210361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2429368.3993432024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1725302.9359370999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5540121.1812013388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122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123</v>
      </c>
      <c r="C11" s="96"/>
      <c r="D11" s="96"/>
      <c r="E11" s="55">
        <v>2914.8811999999998</v>
      </c>
      <c r="F11" s="17" t="s">
        <v>4</v>
      </c>
      <c r="G11" s="21">
        <v>2928</v>
      </c>
      <c r="H11" s="17" t="s">
        <v>4</v>
      </c>
      <c r="I11" s="2"/>
    </row>
    <row r="12" spans="1:9" x14ac:dyDescent="0.25">
      <c r="A12" s="2"/>
      <c r="B12" s="95" t="s">
        <v>124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125</v>
      </c>
      <c r="C13" s="96"/>
      <c r="D13" s="96"/>
      <c r="E13" s="55">
        <v>32399.4126</v>
      </c>
      <c r="F13" s="17" t="s">
        <v>4</v>
      </c>
      <c r="G13" s="21">
        <v>3821</v>
      </c>
      <c r="H13" s="17" t="s">
        <v>4</v>
      </c>
      <c r="I13" s="2"/>
    </row>
    <row r="14" spans="1:9" x14ac:dyDescent="0.25">
      <c r="A14" s="2"/>
      <c r="B14" s="95" t="s">
        <v>126</v>
      </c>
      <c r="C14" s="96"/>
      <c r="D14" s="96"/>
      <c r="E14" s="55">
        <v>1668352.0792</v>
      </c>
      <c r="F14" s="17" t="s">
        <v>4</v>
      </c>
      <c r="G14" s="21">
        <v>1677600</v>
      </c>
      <c r="H14" s="17" t="s">
        <v>4</v>
      </c>
      <c r="I14" s="2"/>
    </row>
    <row r="15" spans="1:9" x14ac:dyDescent="0.25">
      <c r="A15" s="2"/>
      <c r="B15" s="95" t="s">
        <v>127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128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129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-19317.373000000138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-19655.42702750014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-8543827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-5972861.7566137565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-2570965.2433862435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-856988.41446208116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9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ht="26.25" x14ac:dyDescent="0.25">
      <c r="A10" s="2"/>
      <c r="B10" s="43" t="s">
        <v>117</v>
      </c>
      <c r="C10" s="28">
        <v>2016</v>
      </c>
      <c r="D10" s="22">
        <v>10</v>
      </c>
      <c r="E10" s="21">
        <v>96476.5</v>
      </c>
      <c r="F10" s="9">
        <f>E10/D10</f>
        <v>9647.65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114091.61</v>
      </c>
      <c r="F11" s="9">
        <f t="shared" ref="F11:F14" si="0">E11/D11</f>
        <v>1521.2214666666666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75</v>
      </c>
      <c r="E12" s="21">
        <v>108678.72</v>
      </c>
      <c r="F12" s="9">
        <f t="shared" si="0"/>
        <v>1449.0496000000001</v>
      </c>
      <c r="G12" s="17" t="s">
        <v>4</v>
      </c>
      <c r="H12" s="2"/>
    </row>
    <row r="13" spans="1:8" x14ac:dyDescent="0.25">
      <c r="A13" s="2"/>
      <c r="B13" s="43" t="s">
        <v>120</v>
      </c>
      <c r="C13" s="28">
        <v>2016</v>
      </c>
      <c r="D13" s="22">
        <v>25</v>
      </c>
      <c r="E13" s="21">
        <v>99634.06</v>
      </c>
      <c r="F13" s="9">
        <f t="shared" si="0"/>
        <v>3985.3624</v>
      </c>
      <c r="G13" s="17" t="s">
        <v>4</v>
      </c>
      <c r="H13" s="2"/>
    </row>
    <row r="14" spans="1:8" x14ac:dyDescent="0.25">
      <c r="A14" s="2"/>
      <c r="B14" s="43" t="s">
        <v>121</v>
      </c>
      <c r="C14" s="28">
        <v>2016</v>
      </c>
      <c r="D14" s="22">
        <v>5</v>
      </c>
      <c r="E14" s="21">
        <v>4866</v>
      </c>
      <c r="F14" s="9">
        <f t="shared" si="0"/>
        <v>973.2</v>
      </c>
      <c r="G14" s="17" t="s">
        <v>4</v>
      </c>
      <c r="H14" s="2"/>
    </row>
    <row r="15" spans="1:8" x14ac:dyDescent="0.25">
      <c r="A15" s="2"/>
      <c r="B15" s="91" t="s">
        <v>52</v>
      </c>
      <c r="C15" s="92"/>
      <c r="D15" s="92"/>
      <c r="E15" s="93"/>
      <c r="F15" s="15">
        <f>SUM(F10:F14)</f>
        <v>17576.483466666668</v>
      </c>
      <c r="G15" s="16" t="s">
        <v>4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</sheetData>
  <sheetProtection password="DFE9" sheet="1" objects="1" scenarios="1"/>
  <mergeCells count="4">
    <mergeCell ref="B15:E1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1708609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1656450</v>
      </c>
      <c r="H10" s="17" t="s">
        <v>4</v>
      </c>
      <c r="I10" s="2"/>
    </row>
    <row r="11" spans="1:9" x14ac:dyDescent="0.25">
      <c r="A11" s="2"/>
      <c r="B11" s="91" t="s">
        <v>137</v>
      </c>
      <c r="C11" s="92"/>
      <c r="D11" s="92"/>
      <c r="E11" s="92"/>
      <c r="F11" s="93"/>
      <c r="G11" s="15">
        <f>G9-G10</f>
        <v>52159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239382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494200</v>
      </c>
      <c r="H16" s="17" t="s">
        <v>4</v>
      </c>
      <c r="I16" s="2"/>
    </row>
    <row r="17" spans="1:9" x14ac:dyDescent="0.25">
      <c r="A17" s="2"/>
      <c r="B17" s="91" t="s">
        <v>138</v>
      </c>
      <c r="C17" s="92"/>
      <c r="D17" s="92"/>
      <c r="E17" s="92"/>
      <c r="F17" s="93"/>
      <c r="G17" s="15">
        <f>G15-G16</f>
        <v>-254818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139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140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140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2016'!F15</f>
        <v>17576.483466666668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266.66666666666669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17309.816800000001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3726552.2784951571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918213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177975.875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-397573.01333333331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98460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797075.86166666669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218822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218822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-399340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-423747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-232500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-8800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-1064387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-48489.138333333307</v>
      </c>
      <c r="F28" s="25" t="s">
        <v>4</v>
      </c>
      <c r="G28" s="1">
        <f>IF(E28&lt;0,0,-E28)</f>
        <v>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3295890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80333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3376223</v>
      </c>
      <c r="F35" s="25" t="s">
        <v>4</v>
      </c>
      <c r="G35" s="12">
        <f>-E35</f>
        <v>-3376223</v>
      </c>
      <c r="H35" s="25" t="s">
        <v>4</v>
      </c>
      <c r="I35" s="2"/>
    </row>
    <row r="36" spans="1:9" x14ac:dyDescent="0.25">
      <c r="A36" s="2"/>
      <c r="B36" s="91" t="s">
        <v>135</v>
      </c>
      <c r="C36" s="92"/>
      <c r="D36" s="92"/>
      <c r="E36" s="92"/>
      <c r="F36" s="93"/>
      <c r="G36" s="15">
        <f>$G$9+$G$28+$G$30+$G$35</f>
        <v>350329.27849515714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133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134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143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144</v>
      </c>
      <c r="C16" s="86"/>
      <c r="D16" s="86"/>
      <c r="E16" s="87"/>
      <c r="F16" s="100" t="s">
        <v>130</v>
      </c>
      <c r="G16" s="100"/>
      <c r="H16" s="2"/>
    </row>
    <row r="17" spans="1:8" x14ac:dyDescent="0.25">
      <c r="A17" s="2"/>
      <c r="B17" s="79" t="s">
        <v>142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131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132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2017-09-13T12:56:53Z</dcterms:modified>
</cp:coreProperties>
</file>