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8" i="11" l="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F11" i="11"/>
  <c r="F19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0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<sst xmlns="http://schemas.openxmlformats.org/spreadsheetml/2006/main" count="333" uniqueCount="151">
  <si>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</si>
  <si>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</si>
  <si>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</si>
  <si>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</si>
  <si>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</si>
  <si>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</si>
  <si>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</si>
  <si>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</si>
  <si>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</si>
  <si>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</si>
  <si>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</si>
  <si>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</si>
  <si>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</si>
  <si>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</si>
  <si>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</si>
  <si>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</si>
  <si>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</si>
  <si>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</si>
  <si>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</si>
  <si>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</si>
  <si>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</si>
  <si>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</si>
  <si>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</si>
  <si>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</si>
  <si>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</si>
  <si>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</si>
  <si>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</si>
  <si>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</si>
  <si>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</si>
  <si>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</si>
  <si>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</si>
  <si>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</si>
  <si>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</si>
  <si>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</si>
  <si>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</si>
  <si>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</si>
  <si>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</si>
  <si>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</si>
  <si>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</si>
  <si>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</si>
  <si>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</si>
  <si>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</si>
  <si>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</si>
  <si>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</si>
  <si>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</si>
  <si>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</si>
  <si>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</si>
  <si>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</si>
  <si>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</si>
  <si>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</si>
  <si>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</si>
  <si>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</si>
  <si>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</si>
  <si>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</si>
  <si>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</si>
  <si>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</si>
  <si>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</si>
  <si>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</si>
  <si>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</si>
  <si>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</si>
  <si>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</si>
  <si>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</si>
  <si>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</si>
  <si>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</si>
  <si>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</si>
  <si>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</si>
  <si>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</si>
  <si>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</si>
  <si>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</si>
  <si>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</si>
  <si>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</si>
  <si>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</si>
  <si>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</si>
  <si>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</si>
  <si>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</si>
  <si>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</si>
  <si>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</si>
  <si>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</si>
  <si>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</si>
  <si>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</si>
  <si>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</si>
  <si>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</si>
  <si>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</si>
  <si>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</si>
  <si>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</si>
  <si>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</si>
  <si>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</si>
  <si>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</si>
  <si>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</si>
  <si>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</si>
  <si>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</si>
  <si>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</si>
  <si>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</si>
  <si>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</si>
  <si>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</si>
  <si>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</si>
  <si>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</si>
  <si>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</si>
  <si>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</si>
  <si>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</si>
  <si>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</si>
  <si>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</si>
  <si>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</si>
  <si>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</si>
  <si>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</si>
  <si>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</si>
  <si>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</si>
  <si>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</si>
  <si>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</si>
  <si>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</si>
  <si>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</si>
  <si>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</si>
  <si>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</si>
  <si>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</si>
  <si>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</si>
  <si>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</si>
  <si>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</si>
  <si>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</si>
  <si>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 xml:space="preserve">Afregningsmålere, mekaniske </t>
  </si>
  <si>
    <t>Ledningsnet ≤ Ø50 mm</t>
  </si>
  <si>
    <t>Køretøjer, entreprenørmaskiner</t>
  </si>
  <si>
    <t>Beholderanlæg - vandtårn</t>
  </si>
  <si>
    <t>Ø110 mm &lt; Ledningsnet ≤ Ø 250 mm</t>
  </si>
  <si>
    <t>Elanlæg</t>
  </si>
  <si>
    <t>Stik på ledningsnet, Mek./EL</t>
  </si>
  <si>
    <t>SRO-brønd/kvarterbrønd/sektionsbrønd, Mek./EL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</si>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</sst>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9090886.1382930111</v>
      </c>
      <c r="F9" s="13" t="s">
        <v>4</v>
      </c>
      <c r="G9" s="48">
        <v>9116748.9921205137</v>
      </c>
      <c r="H9" s="13" t="s">
        <v>4</v>
      </c>
      <c r="I9" s="48">
        <v>9143405.6173159592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3716608.3452572268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2812444.8209108952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4332116.7200605189</v>
      </c>
      <c r="L12" s="8" t="s">
        <v>4</v>
      </c>
      <c r="M12" s="2"/>
    </row>
    <row r="13" spans="1:13" x14ac:dyDescent="0.25">
      <c r="A13" s="2"/>
      <c r="B13" s="46" t="s">
        <v>150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-413094.4628990257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-121551.50482199987</v>
      </c>
      <c r="F14" s="8" t="s">
        <v>4</v>
      </c>
      <c r="G14" s="9">
        <f>E14*(1+$E$25/100)</f>
        <v>-123678.65615638488</v>
      </c>
      <c r="H14" s="8" t="s">
        <v>4</v>
      </c>
      <c r="I14" s="9">
        <f>G14*(1+$E$25/100)</f>
        <v>-125843.03263912162</v>
      </c>
      <c r="J14" s="8" t="s">
        <v>4</v>
      </c>
      <c r="K14" s="51">
        <f>I14*(1+$E$25/100)</f>
        <v>-128045.28571030626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29259.565000000002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152981.27735518292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-2127.1513343849979</v>
      </c>
      <c r="F19" s="8" t="s">
        <v>4</v>
      </c>
      <c r="G19" s="42">
        <f>(G17+G14)*($E$25/100)</f>
        <v>-2164.3764827367354</v>
      </c>
      <c r="H19" s="8" t="s">
        <v>4</v>
      </c>
      <c r="I19" s="42">
        <f>(I17+I14)*($E$25/100)</f>
        <v>-2202.2530711846284</v>
      </c>
      <c r="J19" s="8" t="s">
        <v>4</v>
      </c>
      <c r="K19" s="42">
        <f>SUM(K10:K14,K17:K18)*($E$25/100)</f>
        <v>180600.52740833789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-105790.7956697972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8967207.4821366277</v>
      </c>
      <c r="F21" s="38" t="s">
        <v>4</v>
      </c>
      <c r="G21" s="49">
        <f>SUM(G9:G20)</f>
        <v>8990905.9594813921</v>
      </c>
      <c r="H21" s="38" t="s">
        <v>4</v>
      </c>
      <c r="I21" s="49">
        <f>SUM(I9:I20)</f>
        <v>9015360.3316056523</v>
      </c>
      <c r="J21" s="38" t="s">
        <v>4</v>
      </c>
      <c r="K21" s="52">
        <f>SUM(K9:K20)</f>
        <v>10577080.711713029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3528121.591466425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2669812.467629517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4112414.6310176798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10310348.690113621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5">
        <v>75711.199999999997</v>
      </c>
      <c r="F12" s="17" t="s">
        <v>4</v>
      </c>
      <c r="G12" s="21">
        <v>46000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5">
        <v>32398.416399999998</v>
      </c>
      <c r="F13" s="17" t="s">
        <v>4</v>
      </c>
      <c r="G13" s="21">
        <v>8775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5">
        <v>3952732.3219999997</v>
      </c>
      <c r="F14" s="17" t="s">
        <v>4</v>
      </c>
      <c r="G14" s="21">
        <v>3886606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-119460.93839999987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-121551.50482199987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-10218044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-7041481.3783068787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-3176562.6216931213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-1058854.2072310403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30</v>
      </c>
      <c r="E10" s="21">
        <v>463503</v>
      </c>
      <c r="F10" s="9">
        <f>E10/D10</f>
        <v>15450.1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8</v>
      </c>
      <c r="E11" s="21">
        <v>44697</v>
      </c>
      <c r="F11" s="9">
        <f t="shared" ref="F11:F19" si="0">E11/D11</f>
        <v>5587.125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87750</v>
      </c>
      <c r="F12" s="9">
        <f t="shared" si="0"/>
        <v>1170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5</v>
      </c>
      <c r="E13" s="21">
        <v>42582</v>
      </c>
      <c r="F13" s="9">
        <f t="shared" si="0"/>
        <v>8516.4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50</v>
      </c>
      <c r="E14" s="21">
        <v>682337</v>
      </c>
      <c r="F14" s="9">
        <f t="shared" si="0"/>
        <v>13646.74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808256</v>
      </c>
      <c r="F15" s="9">
        <f t="shared" si="0"/>
        <v>10776.746666666666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20</v>
      </c>
      <c r="E16" s="21">
        <v>135876</v>
      </c>
      <c r="F16" s="9">
        <f t="shared" si="0"/>
        <v>6793.8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75</v>
      </c>
      <c r="E17" s="21">
        <v>295659</v>
      </c>
      <c r="F17" s="9">
        <f t="shared" si="0"/>
        <v>3942.12</v>
      </c>
      <c r="G17" s="17" t="s">
        <v>4</v>
      </c>
      <c r="H17" s="2"/>
    </row>
    <row r="18" spans="1:8" ht="26.25" x14ac:dyDescent="0.25">
      <c r="A18" s="2"/>
      <c r="B18" s="43" t="s">
        <v>125</v>
      </c>
      <c r="C18" s="28">
        <v>2016</v>
      </c>
      <c r="D18" s="22">
        <v>15</v>
      </c>
      <c r="E18" s="21">
        <v>189685</v>
      </c>
      <c r="F18" s="9">
        <f t="shared" si="0"/>
        <v>12645.666666666666</v>
      </c>
      <c r="G18" s="17" t="s">
        <v>4</v>
      </c>
      <c r="H18" s="2"/>
    </row>
    <row r="19" spans="1:8" x14ac:dyDescent="0.25">
      <c r="A19" s="2"/>
      <c r="B19" s="43" t="s">
        <v>126</v>
      </c>
      <c r="C19" s="28">
        <v>2016</v>
      </c>
      <c r="D19" s="22">
        <v>75</v>
      </c>
      <c r="E19" s="21">
        <v>161690</v>
      </c>
      <c r="F19" s="9">
        <f t="shared" si="0"/>
        <v>2155.8666666666668</v>
      </c>
      <c r="G19" s="17" t="s">
        <v>4</v>
      </c>
      <c r="H19" s="2"/>
    </row>
    <row r="20" spans="1:8" x14ac:dyDescent="0.25">
      <c r="A20" s="2"/>
      <c r="B20" s="91" t="s">
        <v>52</v>
      </c>
      <c r="C20" s="92"/>
      <c r="D20" s="92"/>
      <c r="E20" s="93"/>
      <c r="F20" s="15">
        <f>SUM(F10:F19)</f>
        <v>80684.565000000002</v>
      </c>
      <c r="G20" s="16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3972111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4063800</v>
      </c>
      <c r="H10" s="17" t="s">
        <v>4</v>
      </c>
      <c r="I10" s="2"/>
    </row>
    <row r="11" spans="1:9" x14ac:dyDescent="0.25">
      <c r="A11" s="2"/>
      <c r="B11" s="91" t="s">
        <v>142</v>
      </c>
      <c r="C11" s="92"/>
      <c r="D11" s="92"/>
      <c r="E11" s="92"/>
      <c r="F11" s="93"/>
      <c r="G11" s="15">
        <f>G9-G10</f>
        <v>-91689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-28045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-80000</v>
      </c>
      <c r="H16" s="17" t="s">
        <v>4</v>
      </c>
      <c r="I16" s="2"/>
    </row>
    <row r="17" spans="1:9" x14ac:dyDescent="0.25">
      <c r="A17" s="2"/>
      <c r="B17" s="91" t="s">
        <v>143</v>
      </c>
      <c r="C17" s="92"/>
      <c r="D17" s="92"/>
      <c r="E17" s="92"/>
      <c r="F17" s="93"/>
      <c r="G17" s="15">
        <f>G15-G16</f>
        <v>51955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107217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118908</v>
      </c>
      <c r="H22" s="17" t="s">
        <v>4</v>
      </c>
      <c r="I22" s="2"/>
    </row>
    <row r="23" spans="1:9" x14ac:dyDescent="0.25">
      <c r="A23" s="2"/>
      <c r="B23" s="91" t="s">
        <v>144</v>
      </c>
      <c r="C23" s="92"/>
      <c r="D23" s="92"/>
      <c r="E23" s="92"/>
      <c r="F23" s="93"/>
      <c r="G23" s="15">
        <f>G21-G22</f>
        <v>-11691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145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145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2016'!F20</f>
        <v>80684.565000000002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80684.565000000002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10556207.277355183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1803404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503709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9699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159637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2476449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1442705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2000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1444705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-2912035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-2912035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1009119</v>
      </c>
      <c r="F28" s="25" t="s">
        <v>4</v>
      </c>
      <c r="G28" s="1">
        <f>IF(E28&lt;0,0,-E28)</f>
        <v>-1009119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108974</v>
      </c>
      <c r="F30" s="25" t="s">
        <v>4</v>
      </c>
      <c r="G30" s="12">
        <f>-$E$30</f>
        <v>-108974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9285133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9285133</v>
      </c>
      <c r="F35" s="25" t="s">
        <v>4</v>
      </c>
      <c r="G35" s="12">
        <f>-E35</f>
        <v>-9285133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152981.27735518292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139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149</v>
      </c>
      <c r="C16" s="86"/>
      <c r="D16" s="86"/>
      <c r="E16" s="87"/>
      <c r="F16" s="100" t="s">
        <v>135</v>
      </c>
      <c r="G16" s="100"/>
      <c r="H16" s="2"/>
    </row>
    <row r="17" spans="1:8" x14ac:dyDescent="0.25">
      <c r="A17" s="2"/>
      <c r="B17" s="79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2017-09-13T13:02:43Z</dcterms:modified>
</cp:coreProperties>
</file>