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0" i="22" l="1"/>
  <c r="K19" i="22"/>
  <c r="G11" i="10" l="1"/>
  <c r="K12" i="22"/>
  <c r="K11" i="22"/>
  <c r="K10" i="22"/>
  <c r="F18" i="20"/>
  <c r="F19" i="20" s="1"/>
  <c r="F11" i="21" l="1"/>
  <c r="F12" i="21" s="1"/>
  <c r="D11" i="21"/>
  <c r="D12" i="21" s="1"/>
  <c r="K18" i="22" l="1"/>
  <c r="F11" i="20"/>
  <c r="F12" i="20" s="1"/>
  <c r="D11" i="20"/>
  <c r="D12" i="20" s="1"/>
  <c r="E17" i="22" s="1"/>
  <c r="G17" i="22" l="1"/>
  <c r="E20" i="22"/>
  <c r="I17" i="22" l="1"/>
  <c r="G20" i="22"/>
  <c r="G18" i="19"/>
  <c r="G19" i="19" s="1"/>
  <c r="E14" i="22" s="1"/>
  <c r="G12" i="7"/>
  <c r="G14" i="22" l="1"/>
  <c r="E19" i="22"/>
  <c r="E21" i="22" s="1"/>
  <c r="I20" i="22"/>
  <c r="K17" i="22"/>
  <c r="E15" i="13"/>
  <c r="I14" i="22" l="1"/>
  <c r="G19" i="22"/>
  <c r="G21" i="22" s="1"/>
  <c r="G30" i="13"/>
  <c r="K14" i="22" l="1"/>
  <c r="I19" i="22"/>
  <c r="I21" i="22" s="1"/>
  <c r="E35" i="13"/>
  <c r="G35" i="13" s="1"/>
  <c r="E27" i="13"/>
  <c r="E19" i="13"/>
  <c r="G11" i="12"/>
  <c r="G29" i="12"/>
  <c r="G23" i="12"/>
  <c r="G17" i="12"/>
  <c r="F10" i="11"/>
  <c r="F11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<sst xmlns="http://schemas.openxmlformats.org/spreadsheetml/2006/main" count="315" uniqueCount="142">
  <si>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</si>
  <si>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</si>
  <si>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</si>
  <si>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</si>
  <si>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</si>
  <si>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</si>
  <si>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</si>
  <si>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</si>
  <si>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</si>
  <si>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</si>
  <si>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</si>
  <si>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</si>
  <si>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</si>
  <si>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</si>
  <si>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</si>
  <si>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</si>
  <si>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</si>
  <si>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</si>
  <si>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</si>
  <si>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</si>
  <si>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</si>
  <si>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</si>
  <si>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</si>
  <si>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</si>
  <si>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</si>
  <si>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</si>
  <si>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</si>
  <si>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</si>
  <si>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</si>
  <si>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</si>
  <si>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</si>
  <si>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</si>
  <si>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</si>
  <si>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</si>
  <si>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</si>
  <si>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</si>
  <si>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</si>
  <si>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</si>
  <si>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</si>
  <si>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</si>
  <si>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</si>
  <si>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</si>
  <si>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</si>
  <si>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</si>
  <si>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</si>
  <si>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</si>
  <si>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</si>
  <si>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</si>
  <si>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</si>
  <si>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</si>
  <si>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</si>
  <si>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</si>
  <si>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</si>
  <si>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</si>
  <si>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</si>
  <si>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</si>
  <si>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</si>
  <si>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</si>
  <si>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</si>
  <si>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</si>
  <si>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</si>
  <si>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</si>
  <si>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</si>
  <si>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</si>
  <si>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</si>
  <si>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</si>
  <si>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</si>
  <si>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</si>
  <si>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</si>
  <si>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</si>
  <si>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</si>
  <si>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</si>
  <si>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</si>
  <si>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</si>
  <si>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</si>
  <si>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</si>
  <si>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</si>
  <si>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</si>
  <si>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</si>
  <si>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</si>
  <si>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</si>
  <si>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</si>
  <si>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</si>
  <si>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</si>
  <si>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</si>
  <si>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</si>
  <si>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</si>
  <si>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</si>
  <si>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</si>
  <si>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</si>
  <si>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</si>
  <si>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</si>
  <si>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</si>
  <si>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</si>
  <si>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</si>
  <si>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</si>
  <si>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</si>
  <si>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</si>
  <si>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</si>
  <si>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</si>
  <si>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</si>
  <si>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</si>
  <si>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</si>
  <si>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</si>
  <si>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</si>
  <si>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</si>
  <si>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</si>
  <si>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</si>
  <si>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</si>
  <si>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</si>
  <si>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</si>
  <si>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</si>
  <si>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</si>
  <si>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</si>
  <si>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</si>
  <si>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</si>
  <si>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</si>
  <si>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Ø 50mm &lt; Ledningsnet ≤ Ø110 mm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</si>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</sst>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137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3" t="s">
        <v>115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2"/>
    </row>
    <row r="4" spans="1:13" ht="15" customHeight="1" x14ac:dyDescent="0.25">
      <c r="A4" s="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2"/>
    </row>
    <row r="5" spans="1:13" x14ac:dyDescent="0.25">
      <c r="A5" s="2"/>
      <c r="B5" s="84" t="s">
        <v>104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5" t="s">
        <v>105</v>
      </c>
      <c r="C9" s="86"/>
      <c r="D9" s="87"/>
      <c r="E9" s="48">
        <v>6350211.5446605738</v>
      </c>
      <c r="F9" s="13" t="s">
        <v>4</v>
      </c>
      <c r="G9" s="48">
        <v>6365976.4898475539</v>
      </c>
      <c r="H9" s="13" t="s">
        <v>4</v>
      </c>
      <c r="I9" s="48">
        <v>6382242.7818980087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82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1460721.7640594922</v>
      </c>
      <c r="L10" s="8" t="s">
        <v>4</v>
      </c>
      <c r="M10" s="2"/>
    </row>
    <row r="11" spans="1:13" x14ac:dyDescent="0.25">
      <c r="A11" s="2"/>
      <c r="B11" s="46" t="s">
        <v>73</v>
      </c>
      <c r="C11" s="44"/>
      <c r="D11" s="45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2702628.4271717011</v>
      </c>
      <c r="L11" s="8" t="s">
        <v>4</v>
      </c>
      <c r="M11" s="2"/>
    </row>
    <row r="12" spans="1:13" x14ac:dyDescent="0.25">
      <c r="A12" s="2"/>
      <c r="B12" s="46" t="s">
        <v>90</v>
      </c>
      <c r="C12" s="44"/>
      <c r="D12" s="45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2723921.7453673142</v>
      </c>
      <c r="L12" s="8" t="s">
        <v>4</v>
      </c>
      <c r="M12" s="2"/>
    </row>
    <row r="13" spans="1:13" x14ac:dyDescent="0.25">
      <c r="A13" s="2"/>
      <c r="B13" s="46" t="s">
        <v>141</v>
      </c>
      <c r="C13" s="44"/>
      <c r="D13" s="45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-267338.22864184412</v>
      </c>
      <c r="L13" s="8" t="s">
        <v>4</v>
      </c>
      <c r="M13" s="2"/>
    </row>
    <row r="14" spans="1:13" x14ac:dyDescent="0.25">
      <c r="A14" s="2"/>
      <c r="B14" s="82" t="s">
        <v>107</v>
      </c>
      <c r="C14" s="80"/>
      <c r="D14" s="81"/>
      <c r="E14" s="42">
        <f>'Fane 4. Ikke-påvirkelige omk.'!G19</f>
        <v>37496.651351499684</v>
      </c>
      <c r="F14" s="8" t="s">
        <v>4</v>
      </c>
      <c r="G14" s="9">
        <f>E14*(1+$E$25/100)</f>
        <v>38152.842750150929</v>
      </c>
      <c r="H14" s="8" t="s">
        <v>4</v>
      </c>
      <c r="I14" s="9">
        <f>G14*(1+$E$25/100)</f>
        <v>38820.517498278576</v>
      </c>
      <c r="J14" s="8" t="s">
        <v>4</v>
      </c>
      <c r="K14" s="51">
        <f>I14*(1+$E$25/100)</f>
        <v>39499.876554498456</v>
      </c>
      <c r="L14" s="8" t="s">
        <v>4</v>
      </c>
      <c r="M14" s="2"/>
    </row>
    <row r="15" spans="1:13" x14ac:dyDescent="0.25">
      <c r="A15" s="2"/>
      <c r="B15" s="82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140731.37333333332</v>
      </c>
      <c r="L15" s="8" t="s">
        <v>4</v>
      </c>
      <c r="M15" s="2"/>
    </row>
    <row r="16" spans="1:13" x14ac:dyDescent="0.25">
      <c r="A16" s="2"/>
      <c r="B16" s="79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-457743.44485796615</v>
      </c>
      <c r="L16" s="8" t="s">
        <v>4</v>
      </c>
      <c r="M16" s="2"/>
    </row>
    <row r="17" spans="1:13" x14ac:dyDescent="0.25">
      <c r="A17" s="2"/>
      <c r="B17" s="79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79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79" t="s">
        <v>47</v>
      </c>
      <c r="C19" s="80"/>
      <c r="D19" s="81"/>
      <c r="E19" s="42">
        <f>(E17+E14)*($E$25/100)</f>
        <v>656.19139865124453</v>
      </c>
      <c r="F19" s="8" t="s">
        <v>4</v>
      </c>
      <c r="G19" s="42">
        <f>(G17+G14)*($E$25/100)</f>
        <v>667.67474812764135</v>
      </c>
      <c r="H19" s="8" t="s">
        <v>4</v>
      </c>
      <c r="I19" s="42">
        <f>(I17+I14)*($E$25/100)</f>
        <v>679.35905621987513</v>
      </c>
      <c r="J19" s="8" t="s">
        <v>4</v>
      </c>
      <c r="K19" s="42">
        <f>SUM(K10:K14,K17:K18)*($E$25/100)</f>
        <v>116540.08772894535</v>
      </c>
      <c r="L19" s="8" t="s">
        <v>4</v>
      </c>
      <c r="M19" s="2"/>
    </row>
    <row r="20" spans="1:13" x14ac:dyDescent="0.25">
      <c r="A20" s="2"/>
      <c r="B20" s="79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-67391.266922889263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6388364.3874107245</v>
      </c>
      <c r="F21" s="38" t="s">
        <v>4</v>
      </c>
      <c r="G21" s="49">
        <f>SUM(G9:G20)</f>
        <v>6404797.007345832</v>
      </c>
      <c r="H21" s="38" t="s">
        <v>4</v>
      </c>
      <c r="I21" s="49">
        <f>SUM(I9:I20)</f>
        <v>6421742.6584525071</v>
      </c>
      <c r="J21" s="38" t="s">
        <v>4</v>
      </c>
      <c r="K21" s="52">
        <f>SUM(K9:K20)</f>
        <v>6391570.3337925849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79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15:D15"/>
    <mergeCell ref="B3:L4"/>
    <mergeCell ref="B5:L5"/>
    <mergeCell ref="B9:D9"/>
    <mergeCell ref="B10:D10"/>
    <mergeCell ref="B14:D14"/>
    <mergeCell ref="B26:D26"/>
    <mergeCell ref="B16:D16"/>
    <mergeCell ref="B17:D17"/>
    <mergeCell ref="B18:D18"/>
    <mergeCell ref="B19:D19"/>
    <mergeCell ref="B20:D2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1386641.6679281653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2565565.3816155577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2585778.8151283395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6537985.8646720629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74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77</v>
      </c>
      <c r="C9" s="86"/>
      <c r="D9" s="87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118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119</v>
      </c>
      <c r="C11" s="96"/>
      <c r="D11" s="96"/>
      <c r="E11" s="55">
        <v>1589.9351999999999</v>
      </c>
      <c r="F11" s="17" t="s">
        <v>4</v>
      </c>
      <c r="G11" s="21">
        <v>1930</v>
      </c>
      <c r="H11" s="17" t="s">
        <v>4</v>
      </c>
      <c r="I11" s="2"/>
    </row>
    <row r="12" spans="1:9" x14ac:dyDescent="0.25">
      <c r="A12" s="2"/>
      <c r="B12" s="95" t="s">
        <v>120</v>
      </c>
      <c r="C12" s="96"/>
      <c r="D12" s="96"/>
      <c r="E12" s="55">
        <v>171742.88759999999</v>
      </c>
      <c r="F12" s="17" t="s">
        <v>4</v>
      </c>
      <c r="G12" s="21">
        <v>85476</v>
      </c>
      <c r="H12" s="17" t="s">
        <v>4</v>
      </c>
      <c r="I12" s="2"/>
    </row>
    <row r="13" spans="1:9" x14ac:dyDescent="0.25">
      <c r="A13" s="2"/>
      <c r="B13" s="95" t="s">
        <v>121</v>
      </c>
      <c r="C13" s="96"/>
      <c r="D13" s="96"/>
      <c r="E13" s="55">
        <v>32399.4126</v>
      </c>
      <c r="F13" s="17" t="s">
        <v>4</v>
      </c>
      <c r="G13" s="21">
        <v>4990</v>
      </c>
      <c r="H13" s="17" t="s">
        <v>4</v>
      </c>
      <c r="I13" s="2"/>
    </row>
    <row r="14" spans="1:9" x14ac:dyDescent="0.25">
      <c r="A14" s="2"/>
      <c r="B14" s="95" t="s">
        <v>122</v>
      </c>
      <c r="C14" s="96"/>
      <c r="D14" s="96"/>
      <c r="E14" s="55">
        <v>1983515.8884000001</v>
      </c>
      <c r="F14" s="17" t="s">
        <v>4</v>
      </c>
      <c r="G14" s="21">
        <v>2022244</v>
      </c>
      <c r="H14" s="17" t="s">
        <v>4</v>
      </c>
      <c r="I14" s="2"/>
    </row>
    <row r="15" spans="1:9" x14ac:dyDescent="0.25">
      <c r="A15" s="2"/>
      <c r="B15" s="95" t="s">
        <v>123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124</v>
      </c>
      <c r="C16" s="96"/>
      <c r="D16" s="96"/>
      <c r="E16" s="55">
        <v>364103.13039999997</v>
      </c>
      <c r="F16" s="17" t="s">
        <v>4</v>
      </c>
      <c r="G16" s="21">
        <v>475563</v>
      </c>
      <c r="H16" s="17" t="s">
        <v>4</v>
      </c>
      <c r="I16" s="2"/>
    </row>
    <row r="17" spans="1:9" x14ac:dyDescent="0.25">
      <c r="A17" s="2"/>
      <c r="B17" s="95" t="s">
        <v>125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36851.745799999684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37496.651351499684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98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36</v>
      </c>
      <c r="C9" s="80"/>
      <c r="D9" s="80"/>
      <c r="E9" s="80"/>
      <c r="F9" s="81"/>
      <c r="G9" s="21">
        <v>-1634911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-1209743.5132275133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-425167.48677248671</v>
      </c>
      <c r="H11" s="26" t="s">
        <v>4</v>
      </c>
      <c r="I11" s="2"/>
    </row>
    <row r="12" spans="1:9" x14ac:dyDescent="0.25">
      <c r="A12" s="2"/>
      <c r="B12" s="79" t="s">
        <v>37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-141722.49559082891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99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x14ac:dyDescent="0.25">
      <c r="A10" s="2"/>
      <c r="B10" s="43" t="s">
        <v>117</v>
      </c>
      <c r="C10" s="28">
        <v>2016</v>
      </c>
      <c r="D10" s="22">
        <v>75</v>
      </c>
      <c r="E10" s="21">
        <v>267703</v>
      </c>
      <c r="F10" s="9">
        <f>E10/D10</f>
        <v>3569.3733333333334</v>
      </c>
      <c r="G10" s="17" t="s">
        <v>4</v>
      </c>
      <c r="H10" s="2"/>
    </row>
    <row r="11" spans="1:8" x14ac:dyDescent="0.25">
      <c r="A11" s="2"/>
      <c r="B11" s="91" t="s">
        <v>52</v>
      </c>
      <c r="C11" s="92"/>
      <c r="D11" s="92"/>
      <c r="E11" s="93"/>
      <c r="F11" s="15">
        <f>SUM(F10:F10)</f>
        <v>3569.3733333333334</v>
      </c>
      <c r="G11" s="16" t="s">
        <v>4</v>
      </c>
      <c r="H11" s="2"/>
    </row>
    <row r="12" spans="1:8" x14ac:dyDescent="0.25">
      <c r="A12" s="2"/>
      <c r="B12" s="2"/>
      <c r="C12" s="2"/>
      <c r="D12" s="2"/>
      <c r="E12" s="2"/>
      <c r="F12" s="2"/>
      <c r="G12" s="2"/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4">
    <mergeCell ref="B11:E11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132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53</v>
      </c>
      <c r="C9" s="80"/>
      <c r="D9" s="80"/>
      <c r="E9" s="80"/>
      <c r="F9" s="81"/>
      <c r="G9" s="21">
        <v>2610501</v>
      </c>
      <c r="H9" s="17" t="s">
        <v>4</v>
      </c>
      <c r="I9" s="2"/>
    </row>
    <row r="10" spans="1:9" x14ac:dyDescent="0.25">
      <c r="A10" s="2"/>
      <c r="B10" s="79" t="s">
        <v>54</v>
      </c>
      <c r="C10" s="80"/>
      <c r="D10" s="80"/>
      <c r="E10" s="80"/>
      <c r="F10" s="81"/>
      <c r="G10" s="21">
        <v>2469900</v>
      </c>
      <c r="H10" s="17" t="s">
        <v>4</v>
      </c>
      <c r="I10" s="2"/>
    </row>
    <row r="11" spans="1:9" x14ac:dyDescent="0.25">
      <c r="A11" s="2"/>
      <c r="B11" s="91" t="s">
        <v>133</v>
      </c>
      <c r="C11" s="92"/>
      <c r="D11" s="92"/>
      <c r="E11" s="92"/>
      <c r="F11" s="93"/>
      <c r="G11" s="15">
        <f>G9-G10</f>
        <v>140601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134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55</v>
      </c>
      <c r="C15" s="80"/>
      <c r="D15" s="80"/>
      <c r="E15" s="80"/>
      <c r="F15" s="81"/>
      <c r="G15" s="21">
        <v>1061</v>
      </c>
      <c r="H15" s="17" t="s">
        <v>4</v>
      </c>
      <c r="I15" s="2"/>
    </row>
    <row r="16" spans="1:9" x14ac:dyDescent="0.25">
      <c r="A16" s="2"/>
      <c r="B16" s="79" t="s">
        <v>56</v>
      </c>
      <c r="C16" s="80"/>
      <c r="D16" s="80"/>
      <c r="E16" s="80"/>
      <c r="F16" s="81"/>
      <c r="G16" s="21">
        <v>-5000</v>
      </c>
      <c r="H16" s="17" t="s">
        <v>4</v>
      </c>
      <c r="I16" s="2"/>
    </row>
    <row r="17" spans="1:9" x14ac:dyDescent="0.25">
      <c r="A17" s="2"/>
      <c r="B17" s="91" t="s">
        <v>134</v>
      </c>
      <c r="C17" s="92"/>
      <c r="D17" s="92"/>
      <c r="E17" s="92"/>
      <c r="F17" s="93"/>
      <c r="G17" s="15">
        <f>G15-G16</f>
        <v>6061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135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57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79" t="s">
        <v>58</v>
      </c>
      <c r="C22" s="80"/>
      <c r="D22" s="80"/>
      <c r="E22" s="80"/>
      <c r="F22" s="81"/>
      <c r="G22" s="21">
        <v>0</v>
      </c>
      <c r="H22" s="17" t="s">
        <v>4</v>
      </c>
      <c r="I22" s="2"/>
    </row>
    <row r="23" spans="1:9" x14ac:dyDescent="0.25">
      <c r="A23" s="2"/>
      <c r="B23" s="91" t="s">
        <v>135</v>
      </c>
      <c r="C23" s="92"/>
      <c r="D23" s="92"/>
      <c r="E23" s="92"/>
      <c r="F23" s="93"/>
      <c r="G23" s="15">
        <f>G21-G22</f>
        <v>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136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79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136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79" t="s">
        <v>62</v>
      </c>
      <c r="C33" s="80"/>
      <c r="D33" s="80"/>
      <c r="E33" s="80"/>
      <c r="F33" s="81"/>
      <c r="G33" s="9">
        <f>'Fane 6. Gen. inv. i 2016'!F11</f>
        <v>3569.3733333333334</v>
      </c>
      <c r="H33" s="17" t="s">
        <v>4</v>
      </c>
      <c r="I33" s="2"/>
    </row>
    <row r="34" spans="1:9" x14ac:dyDescent="0.25">
      <c r="A34" s="2"/>
      <c r="B34" s="79" t="s">
        <v>63</v>
      </c>
      <c r="C34" s="80"/>
      <c r="D34" s="80"/>
      <c r="E34" s="80"/>
      <c r="F34" s="81"/>
      <c r="G34" s="21">
        <v>9500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-5930.626666666667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6423888.5551420338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16</v>
      </c>
      <c r="C11" s="80"/>
      <c r="D11" s="81"/>
      <c r="E11" s="21">
        <v>2112211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305318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-15448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37750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2439831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18</v>
      </c>
      <c r="C16" s="80"/>
      <c r="D16" s="81"/>
      <c r="E16" s="21">
        <v>235100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19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235100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0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-267703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24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-267703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2407228</v>
      </c>
      <c r="F28" s="25" t="s">
        <v>4</v>
      </c>
      <c r="G28" s="1">
        <f>IF(E28&lt;0,0,-E28)</f>
        <v>-2407228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4440963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33441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4474404</v>
      </c>
      <c r="F35" s="25" t="s">
        <v>4</v>
      </c>
      <c r="G35" s="12">
        <f>-E35</f>
        <v>-4474404</v>
      </c>
      <c r="H35" s="25" t="s">
        <v>4</v>
      </c>
      <c r="I35" s="2"/>
    </row>
    <row r="36" spans="1:9" x14ac:dyDescent="0.25">
      <c r="A36" s="2"/>
      <c r="B36" s="91" t="s">
        <v>131</v>
      </c>
      <c r="C36" s="92"/>
      <c r="D36" s="92"/>
      <c r="E36" s="92"/>
      <c r="F36" s="93"/>
      <c r="G36" s="15">
        <f>$G$9+$G$28+$G$30+$G$35</f>
        <v>-457743.44485796615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102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129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78</v>
      </c>
      <c r="C9" s="87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130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139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140</v>
      </c>
      <c r="C16" s="86"/>
      <c r="D16" s="86"/>
      <c r="E16" s="87"/>
      <c r="F16" s="100" t="s">
        <v>126</v>
      </c>
      <c r="G16" s="100"/>
      <c r="H16" s="2"/>
    </row>
    <row r="17" spans="1:8" x14ac:dyDescent="0.25">
      <c r="A17" s="2"/>
      <c r="B17" s="79" t="s">
        <v>138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127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128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2017-09-13T12:57:30Z</dcterms:modified>
</cp:coreProperties>
</file>