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2" i="11" l="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3" i="11"/>
  <c r="G23" i="22" l="1"/>
  <c r="G30" i="13"/>
  <c r="E35" i="13" l="1"/>
  <c r="G35" i="13" s="1"/>
  <c r="E27" i="13"/>
  <c r="E19" i="13"/>
  <c r="G11" i="12"/>
  <c r="G23" i="12"/>
  <c r="G17" i="12"/>
  <c r="F10" i="11"/>
  <c r="F24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<sst xmlns="http://schemas.openxmlformats.org/spreadsheetml/2006/main" count="319" uniqueCount="159">
  <si>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</si>
  <si>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</si>
  <si>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</si>
  <si>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</si>
  <si>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</si>
  <si>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</si>
  <si>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</si>
  <si>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</si>
  <si>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</si>
  <si>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</si>
  <si>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</si>
  <si>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</si>
  <si>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</si>
  <si>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</si>
  <si>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</si>
  <si>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</si>
  <si>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</si>
  <si>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</si>
  <si>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</si>
  <si>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</si>
  <si>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</si>
  <si>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</si>
  <si>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</si>
  <si>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</si>
  <si>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</si>
  <si>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</si>
  <si>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</si>
  <si>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</si>
  <si>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</si>
  <si>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</si>
  <si>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</si>
  <si>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</si>
  <si>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</si>
  <si>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</si>
  <si>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</si>
  <si>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</si>
  <si>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</si>
  <si>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</si>
  <si>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</si>
  <si>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</si>
  <si>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</si>
  <si>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</si>
  <si>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</si>
  <si>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</si>
  <si>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</si>
  <si>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</si>
  <si>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</si>
  <si>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</si>
  <si>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</si>
  <si>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</si>
  <si>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</si>
  <si>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</si>
  <si>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</si>
  <si>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</si>
  <si>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</si>
  <si>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</si>
  <si>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</si>
  <si>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</si>
  <si>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</si>
  <si>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</si>
  <si>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</si>
  <si>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</si>
  <si>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</si>
  <si>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</si>
  <si>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</si>
  <si>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</si>
  <si>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</si>
  <si>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</si>
  <si>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</si>
  <si>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</si>
  <si>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</si>
  <si>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</si>
  <si>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</si>
  <si>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</si>
  <si>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</si>
  <si>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</si>
  <si>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</si>
  <si>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</si>
  <si>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</si>
  <si>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</si>
  <si>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</si>
  <si>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</si>
  <si>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</si>
  <si>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</si>
  <si>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</si>
  <si>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</si>
  <si>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</si>
  <si>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</si>
  <si>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</si>
  <si>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</si>
  <si>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</si>
  <si>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</si>
  <si>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</si>
  <si>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</si>
  <si>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</si>
  <si>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</si>
  <si>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</si>
  <si>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</si>
  <si>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</si>
  <si>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</si>
  <si>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</si>
  <si>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</si>
  <si>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</si>
  <si>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</si>
  <si>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</si>
  <si>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</si>
  <si>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</si>
  <si>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</si>
  <si>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</si>
  <si>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</si>
  <si>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</si>
  <si>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</si>
  <si>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</si>
  <si>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</si>
  <si>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</si>
  <si>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</si>
  <si>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</si>
  <si>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</si>
  <si>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</si>
  <si>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SRO anlæg</t>
  </si>
  <si>
    <t>Ø 50mm &lt; Ledningsnet ≤ Ø110 mm</t>
  </si>
  <si>
    <t>Filteranlæg, åbne filtre, enkelt filtrering, Kontruktioner</t>
  </si>
  <si>
    <t>Ventiler på Ø 50mm &lt; Ledningsnet ≤ Ø110 mm</t>
  </si>
  <si>
    <t>Pumpestation (inkl. evt. hydrofor)/trykforøger, Konstruktioner</t>
  </si>
  <si>
    <t>Pumpestation (inkl. evt. hydrofor)/trykforøger, Mek./EL</t>
  </si>
  <si>
    <t>Pumpestation (inkl. evt. hydrofor)/trykforøger, SRO</t>
  </si>
  <si>
    <t>Køretøjer, personbil</t>
  </si>
  <si>
    <t>Afregningsmålere, mekaniske</t>
  </si>
  <si>
    <t>Filteranlæg, åbne filtre, enkelt filtrering, Mek./EL</t>
  </si>
  <si>
    <t>SRO-anlæg, vandværk</t>
  </si>
  <si>
    <t>SRO-brønd/kvarterbrønd/sektionsbrønd, Konstruktioner</t>
  </si>
  <si>
    <t>SRO-brønd/kvarterbrønd/sektionsbrønd, Mek./EL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</si>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</sst>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41811945.195663728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12771765.132108752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14929809.697960211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15562782.051615879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157</v>
      </c>
      <c r="C13" s="43"/>
      <c r="D13" s="44"/>
      <c r="E13" s="40" t="s">
        <v>101</v>
      </c>
      <c r="F13" s="8" t="s">
        <v>4</v>
      </c>
      <c r="G13" s="41">
        <v>-670607.98053912586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156</v>
      </c>
      <c r="C14" s="55"/>
      <c r="D14" s="56"/>
      <c r="E14" s="40" t="s">
        <v>101</v>
      </c>
      <c r="F14" s="8" t="s">
        <v>4</v>
      </c>
      <c r="G14" s="41">
        <v>-464501.43565275159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-199371.50941949993</v>
      </c>
      <c r="F15" s="8" t="s">
        <v>4</v>
      </c>
      <c r="G15" s="47">
        <f>E15*(1+E30/100)</f>
        <v>-202860.5108343412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2865010.12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1800394.0834535584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140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-3489.0014148412488</v>
      </c>
      <c r="F23" s="8" t="s">
        <v>4</v>
      </c>
      <c r="G23" s="41">
        <f>SUM(G10:G15,G18:G22)*$E$30/100</f>
        <v>733711.7717065257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-506775.13351153367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-184840.99315913886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41609084.684829384</v>
      </c>
      <c r="F27" s="38" t="s">
        <v>4</v>
      </c>
      <c r="G27" s="51">
        <f>SUM(G10:G26)</f>
        <v>46633886.803148024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147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148</v>
      </c>
      <c r="C31" s="80"/>
      <c r="D31" s="81"/>
      <c r="E31" s="52">
        <v>0.68380157807451369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149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12552103.323939804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14673031.644186938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15295117.495445579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42520252.463572323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132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133</v>
      </c>
      <c r="C11" s="96"/>
      <c r="D11" s="96"/>
      <c r="E11" s="53">
        <v>130894.7028</v>
      </c>
      <c r="F11" s="17" t="s">
        <v>4</v>
      </c>
      <c r="G11" s="21">
        <v>176222</v>
      </c>
      <c r="H11" s="17" t="s">
        <v>4</v>
      </c>
      <c r="I11" s="2"/>
    </row>
    <row r="12" spans="1:9" x14ac:dyDescent="0.25">
      <c r="A12" s="2"/>
      <c r="B12" s="95" t="s">
        <v>134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135</v>
      </c>
      <c r="C13" s="96"/>
      <c r="D13" s="96"/>
      <c r="E13" s="53">
        <v>32399.4126</v>
      </c>
      <c r="F13" s="17" t="s">
        <v>4</v>
      </c>
      <c r="G13" s="21">
        <v>45972</v>
      </c>
      <c r="H13" s="17" t="s">
        <v>4</v>
      </c>
      <c r="I13" s="2"/>
    </row>
    <row r="14" spans="1:9" x14ac:dyDescent="0.25">
      <c r="A14" s="2"/>
      <c r="B14" s="95" t="s">
        <v>136</v>
      </c>
      <c r="C14" s="96"/>
      <c r="D14" s="96"/>
      <c r="E14" s="53">
        <v>14940011.4</v>
      </c>
      <c r="F14" s="17" t="s">
        <v>4</v>
      </c>
      <c r="G14" s="21">
        <v>14685169</v>
      </c>
      <c r="H14" s="17" t="s">
        <v>4</v>
      </c>
      <c r="I14" s="2"/>
    </row>
    <row r="15" spans="1:9" x14ac:dyDescent="0.25">
      <c r="A15" s="2"/>
      <c r="B15" s="95" t="s">
        <v>137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138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139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-195942.51539999992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-199371.50941949993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-263228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-263228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30</v>
      </c>
      <c r="E10" s="21">
        <v>905661</v>
      </c>
      <c r="F10" s="9">
        <f>E10/D10</f>
        <v>30188.7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10</v>
      </c>
      <c r="E11" s="21">
        <v>236971</v>
      </c>
      <c r="F11" s="9">
        <f t="shared" ref="F11:F23" si="0">E11/D11</f>
        <v>23697.1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6362990</v>
      </c>
      <c r="F12" s="9">
        <f t="shared" si="0"/>
        <v>84839.866666666669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50</v>
      </c>
      <c r="E13" s="21">
        <v>567200</v>
      </c>
      <c r="F13" s="9">
        <f t="shared" si="0"/>
        <v>11344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2959840</v>
      </c>
      <c r="F14" s="9">
        <f t="shared" si="0"/>
        <v>39464.533333333333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50</v>
      </c>
      <c r="E15" s="21">
        <v>769916</v>
      </c>
      <c r="F15" s="9">
        <f t="shared" si="0"/>
        <v>15398.32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25</v>
      </c>
      <c r="E16" s="21">
        <v>769916</v>
      </c>
      <c r="F16" s="9">
        <f t="shared" si="0"/>
        <v>30796.639999999999</v>
      </c>
      <c r="G16" s="17" t="s">
        <v>4</v>
      </c>
      <c r="H16" s="2"/>
    </row>
    <row r="17" spans="1:8" ht="26.25" x14ac:dyDescent="0.25">
      <c r="A17" s="2"/>
      <c r="B17" s="42" t="s">
        <v>125</v>
      </c>
      <c r="C17" s="28">
        <v>2016</v>
      </c>
      <c r="D17" s="22">
        <v>10</v>
      </c>
      <c r="E17" s="21">
        <v>384958</v>
      </c>
      <c r="F17" s="9">
        <f t="shared" si="0"/>
        <v>38495.800000000003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5</v>
      </c>
      <c r="E18" s="21">
        <v>621293</v>
      </c>
      <c r="F18" s="9">
        <f t="shared" si="0"/>
        <v>124258.6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8</v>
      </c>
      <c r="E19" s="21">
        <v>1620968</v>
      </c>
      <c r="F19" s="9">
        <f t="shared" si="0"/>
        <v>202621</v>
      </c>
      <c r="G19" s="17" t="s">
        <v>4</v>
      </c>
      <c r="H19" s="2"/>
    </row>
    <row r="20" spans="1:8" ht="26.25" x14ac:dyDescent="0.25">
      <c r="A20" s="2"/>
      <c r="B20" s="42" t="s">
        <v>128</v>
      </c>
      <c r="C20" s="28">
        <v>2016</v>
      </c>
      <c r="D20" s="22">
        <v>25</v>
      </c>
      <c r="E20" s="21">
        <v>1134401</v>
      </c>
      <c r="F20" s="9">
        <f t="shared" si="0"/>
        <v>45376.04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10</v>
      </c>
      <c r="E21" s="21">
        <v>189067</v>
      </c>
      <c r="F21" s="9">
        <f t="shared" si="0"/>
        <v>18906.7</v>
      </c>
      <c r="G21" s="17" t="s">
        <v>4</v>
      </c>
      <c r="H21" s="2"/>
    </row>
    <row r="22" spans="1:8" ht="26.25" x14ac:dyDescent="0.25">
      <c r="A22" s="2"/>
      <c r="B22" s="42" t="s">
        <v>130</v>
      </c>
      <c r="C22" s="28">
        <v>2016</v>
      </c>
      <c r="D22" s="22">
        <v>50</v>
      </c>
      <c r="E22" s="21">
        <v>225241</v>
      </c>
      <c r="F22" s="9">
        <f t="shared" si="0"/>
        <v>4504.82</v>
      </c>
      <c r="G22" s="17" t="s">
        <v>4</v>
      </c>
      <c r="H22" s="2"/>
    </row>
    <row r="23" spans="1:8" ht="26.25" x14ac:dyDescent="0.25">
      <c r="A23" s="2"/>
      <c r="B23" s="42" t="s">
        <v>131</v>
      </c>
      <c r="C23" s="28">
        <v>2016</v>
      </c>
      <c r="D23" s="22">
        <v>15</v>
      </c>
      <c r="E23" s="21">
        <v>225240</v>
      </c>
      <c r="F23" s="9">
        <f t="shared" si="0"/>
        <v>15016</v>
      </c>
      <c r="G23" s="17" t="s">
        <v>4</v>
      </c>
      <c r="H23" s="2"/>
    </row>
    <row r="24" spans="1:8" x14ac:dyDescent="0.25">
      <c r="A24" s="2"/>
      <c r="B24" s="91" t="s">
        <v>54</v>
      </c>
      <c r="C24" s="92"/>
      <c r="D24" s="92"/>
      <c r="E24" s="93"/>
      <c r="F24" s="15">
        <f>SUM(F10:F23)</f>
        <v>684908.12</v>
      </c>
      <c r="G24" s="16" t="s">
        <v>4</v>
      </c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</sheetData>
  <sheetProtection password="DFE9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15060863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16394000</v>
      </c>
      <c r="H10" s="17" t="s">
        <v>4</v>
      </c>
      <c r="I10" s="2"/>
    </row>
    <row r="11" spans="1:9" x14ac:dyDescent="0.25">
      <c r="A11" s="2"/>
      <c r="B11" s="91" t="s">
        <v>151</v>
      </c>
      <c r="C11" s="92"/>
      <c r="D11" s="92"/>
      <c r="E11" s="92"/>
      <c r="F11" s="93"/>
      <c r="G11" s="15">
        <f>G9-G10</f>
        <v>-1333137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5102777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950000</v>
      </c>
      <c r="H16" s="17" t="s">
        <v>4</v>
      </c>
      <c r="I16" s="2"/>
    </row>
    <row r="17" spans="1:9" x14ac:dyDescent="0.25">
      <c r="A17" s="2"/>
      <c r="B17" s="91" t="s">
        <v>152</v>
      </c>
      <c r="C17" s="92"/>
      <c r="D17" s="92"/>
      <c r="E17" s="92"/>
      <c r="F17" s="93"/>
      <c r="G17" s="15">
        <f>G15-G16</f>
        <v>4152777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334252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390000</v>
      </c>
      <c r="H22" s="17" t="s">
        <v>4</v>
      </c>
      <c r="I22" s="2"/>
    </row>
    <row r="23" spans="1:9" x14ac:dyDescent="0.25">
      <c r="A23" s="2"/>
      <c r="B23" s="91" t="s">
        <v>153</v>
      </c>
      <c r="C23" s="92"/>
      <c r="D23" s="92"/>
      <c r="E23" s="92"/>
      <c r="F23" s="93"/>
      <c r="G23" s="15">
        <f>G21-G22</f>
        <v>-55748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2016'!F24</f>
        <v>684908.12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583790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101118.12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45879102.083453558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9573388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1754138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242482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1153417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12723425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7191258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14560000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21751258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-15614001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-15597859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-829192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-32041052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2433631</v>
      </c>
      <c r="F28" s="25" t="s">
        <v>4</v>
      </c>
      <c r="G28" s="1">
        <f>IF(E28&lt;0,0,-E28)</f>
        <v>-2433631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41082077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563000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41645077</v>
      </c>
      <c r="F35" s="25" t="s">
        <v>4</v>
      </c>
      <c r="G35" s="12">
        <f>-E35</f>
        <v>-41645077</v>
      </c>
      <c r="H35" s="25" t="s">
        <v>4</v>
      </c>
      <c r="I35" s="2"/>
    </row>
    <row r="36" spans="1:9" x14ac:dyDescent="0.25">
      <c r="A36" s="2"/>
      <c r="B36" s="91" t="s">
        <v>146</v>
      </c>
      <c r="C36" s="92"/>
      <c r="D36" s="92"/>
      <c r="E36" s="92"/>
      <c r="F36" s="93"/>
      <c r="G36" s="15">
        <f>$G$9+$G$28+$G$30+$G$35</f>
        <v>1800394.0834535584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145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158</v>
      </c>
      <c r="C16" s="85"/>
      <c r="D16" s="85"/>
      <c r="E16" s="86"/>
      <c r="F16" s="100" t="s">
        <v>141</v>
      </c>
      <c r="G16" s="100"/>
      <c r="H16" s="2"/>
    </row>
    <row r="17" spans="1:8" x14ac:dyDescent="0.25">
      <c r="A17" s="2"/>
      <c r="B17" s="79" t="s">
        <v>155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143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2017-09-12T16:49:02Z</dcterms:modified>
</cp:coreProperties>
</file>