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7" i="11" l="1"/>
  <c r="F16" i="11"/>
  <c r="F15" i="11"/>
  <c r="F14" i="11"/>
  <c r="F13" i="11"/>
  <c r="F12" i="11"/>
  <c r="F11" i="21" l="1"/>
  <c r="F12" i="21" s="1"/>
  <c r="D11" i="21"/>
  <c r="D12" i="21" l="1"/>
  <c r="K18" i="22" s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8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9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<sst xmlns="http://schemas.openxmlformats.org/spreadsheetml/2006/main" count="331" uniqueCount="150">
  <si>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</si>
  <si>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</si>
  <si>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</si>
  <si>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</si>
  <si>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</si>
  <si>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</si>
  <si>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</si>
  <si>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</si>
  <si>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</si>
  <si>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</si>
  <si>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</si>
  <si>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</si>
  <si>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</si>
  <si>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</si>
  <si>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</si>
  <si>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</si>
  <si>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</si>
  <si>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</si>
  <si>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</si>
  <si>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</si>
  <si>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</si>
  <si>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</si>
  <si>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</si>
  <si>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</si>
  <si>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</si>
  <si>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</si>
  <si>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</si>
  <si>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</si>
  <si>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</si>
  <si>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</si>
  <si>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</si>
  <si>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</si>
  <si>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</si>
  <si>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</si>
  <si>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</si>
  <si>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</si>
  <si>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</si>
  <si>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</si>
  <si>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</si>
  <si>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</si>
  <si>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</si>
  <si>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</si>
  <si>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</si>
  <si>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</si>
  <si>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</si>
  <si>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</si>
  <si>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</si>
  <si>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</si>
  <si>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</si>
  <si>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</si>
  <si>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</si>
  <si>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</si>
  <si>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</si>
  <si>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</si>
  <si>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</si>
  <si>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</si>
  <si>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</si>
  <si>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</si>
  <si>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</si>
  <si>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</si>
  <si>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</si>
  <si>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</si>
  <si>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</si>
  <si>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</si>
  <si>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</si>
  <si>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</si>
  <si>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</si>
  <si>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</si>
  <si>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</si>
  <si>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</si>
  <si>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</si>
  <si>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</si>
  <si>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</si>
  <si>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</si>
  <si>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</si>
  <si>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</si>
  <si>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</si>
  <si>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</si>
  <si>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</si>
  <si>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</si>
  <si>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</si>
  <si>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</si>
  <si>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</si>
  <si>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</si>
  <si>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</si>
  <si>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</si>
  <si>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</si>
  <si>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</si>
  <si>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</si>
  <si>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</si>
  <si>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</si>
  <si>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</si>
  <si>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</si>
  <si>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</si>
  <si>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</si>
  <si>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</si>
  <si>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</si>
  <si>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</si>
  <si>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</si>
  <si>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</si>
  <si>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</si>
  <si>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</si>
  <si>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</si>
  <si>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</si>
  <si>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</si>
  <si>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</si>
  <si>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</si>
  <si>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</si>
  <si>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</si>
  <si>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</si>
  <si>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</si>
  <si>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</si>
  <si>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</si>
  <si>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</si>
  <si>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</si>
  <si>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</si>
  <si>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</si>
  <si>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SRO-anlæg, vandværk</t>
  </si>
  <si>
    <t>Etageareal kontor og mandskabsfaciliteter</t>
  </si>
  <si>
    <t>Ø 50mm &lt; Ledningsnet ≤ Ø110 mm</t>
  </si>
  <si>
    <t>Stik på ledningsnet, Konstruktioner</t>
  </si>
  <si>
    <t>Ventiler på Ø 50mm &lt; Ledningsnet ≤ Ø110 mm</t>
  </si>
  <si>
    <t>Ventiler på Ø110 mm &lt; Ledningsnet ≤ Ø 250 mm</t>
  </si>
  <si>
    <t>Afregningsmålere, elektroniske ≤ Ø 110mm (Qn 10)</t>
  </si>
  <si>
    <t>Køretøjer, personbil</t>
  </si>
  <si>
    <t>Køretøjer, entreprenørmaskiner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</si>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</sst>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145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8663955.7773091216</v>
      </c>
      <c r="F9" s="13" t="s">
        <v>4</v>
      </c>
      <c r="G9" s="48">
        <v>8663311.1738302726</v>
      </c>
      <c r="H9" s="13" t="s">
        <v>4</v>
      </c>
      <c r="I9" s="48">
        <v>8663191.1005556285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3321661.5513067031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4188014.6533638733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2481661.7922923155</v>
      </c>
      <c r="L12" s="8" t="s">
        <v>4</v>
      </c>
      <c r="M12" s="2"/>
    </row>
    <row r="13" spans="1:13" x14ac:dyDescent="0.25">
      <c r="A13" s="2"/>
      <c r="B13" s="46" t="s">
        <v>149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-472933.80413558427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-141028.03052249973</v>
      </c>
      <c r="F14" s="8" t="s">
        <v>4</v>
      </c>
      <c r="G14" s="9">
        <f>E14*(1+$E$25/100)</f>
        <v>-143496.02105664348</v>
      </c>
      <c r="H14" s="8" t="s">
        <v>4</v>
      </c>
      <c r="I14" s="9">
        <f>G14*(1+$E$25/100)</f>
        <v>-146007.20142513476</v>
      </c>
      <c r="J14" s="8" t="s">
        <v>4</v>
      </c>
      <c r="K14" s="51">
        <f>I14*(1+$E$25/100)</f>
        <v>-148562.32745007463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69226.833333333328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1235162.3479268178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-2467.9905341437457</v>
      </c>
      <c r="F19" s="8" t="s">
        <v>4</v>
      </c>
      <c r="G19" s="42">
        <f>(G17+G14)*($E$25/100)</f>
        <v>-2511.1803684912611</v>
      </c>
      <c r="H19" s="8" t="s">
        <v>4</v>
      </c>
      <c r="I19" s="42">
        <f>(I17+I14)*($E$25/100)</f>
        <v>-2555.1260249398583</v>
      </c>
      <c r="J19" s="8" t="s">
        <v>4</v>
      </c>
      <c r="K19" s="42">
        <f>SUM(K10:K14,K17:K18)*($E$25/100)</f>
        <v>163972.23264410158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-121718.05167325404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8520459.7562524788</v>
      </c>
      <c r="F21" s="38" t="s">
        <v>4</v>
      </c>
      <c r="G21" s="49">
        <f>SUM(G9:G20)</f>
        <v>8517303.9724051394</v>
      </c>
      <c r="H21" s="38" t="s">
        <v>4</v>
      </c>
      <c r="I21" s="49">
        <f>SUM(I9:I20)</f>
        <v>8514628.7731055543</v>
      </c>
      <c r="J21" s="38" t="s">
        <v>4</v>
      </c>
      <c r="K21" s="52">
        <f>SUM(K9:K20)</f>
        <v>10716485.227608232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3153204.4138209973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3975620.6603707178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2355805.0078848996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9484630.0820766147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126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127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128</v>
      </c>
      <c r="C12" s="96"/>
      <c r="D12" s="96"/>
      <c r="E12" s="55">
        <v>67741.599999999991</v>
      </c>
      <c r="F12" s="17" t="s">
        <v>4</v>
      </c>
      <c r="G12" s="21">
        <v>40000</v>
      </c>
      <c r="H12" s="17" t="s">
        <v>4</v>
      </c>
      <c r="I12" s="2"/>
    </row>
    <row r="13" spans="1:9" x14ac:dyDescent="0.25">
      <c r="A13" s="2"/>
      <c r="B13" s="95" t="s">
        <v>129</v>
      </c>
      <c r="C13" s="96"/>
      <c r="D13" s="96"/>
      <c r="E13" s="55">
        <v>32399.4126</v>
      </c>
      <c r="F13" s="17" t="s">
        <v>4</v>
      </c>
      <c r="G13" s="21">
        <v>5228</v>
      </c>
      <c r="H13" s="17" t="s">
        <v>4</v>
      </c>
      <c r="I13" s="2"/>
    </row>
    <row r="14" spans="1:9" x14ac:dyDescent="0.25">
      <c r="A14" s="2"/>
      <c r="B14" s="95" t="s">
        <v>130</v>
      </c>
      <c r="C14" s="96"/>
      <c r="D14" s="96"/>
      <c r="E14" s="55">
        <v>2226120.4743999997</v>
      </c>
      <c r="F14" s="17" t="s">
        <v>4</v>
      </c>
      <c r="G14" s="21">
        <v>2142431</v>
      </c>
      <c r="H14" s="17" t="s">
        <v>4</v>
      </c>
      <c r="I14" s="2"/>
    </row>
    <row r="15" spans="1:9" x14ac:dyDescent="0.25">
      <c r="A15" s="2"/>
      <c r="B15" s="95" t="s">
        <v>131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132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133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-138602.48699999973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-141028.03052249973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-5992471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-4116409.8571428573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-1876061.1428571427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-625353.7142857142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10</v>
      </c>
      <c r="E10" s="21">
        <v>624729</v>
      </c>
      <c r="F10" s="9">
        <f>E10/D10</f>
        <v>62472.9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2273013</v>
      </c>
      <c r="F11" s="9">
        <f t="shared" ref="F11:F18" si="0">E11/D11</f>
        <v>30306.84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733117</v>
      </c>
      <c r="F12" s="9">
        <f t="shared" si="0"/>
        <v>9774.8933333333334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303385</v>
      </c>
      <c r="F13" s="9">
        <f t="shared" si="0"/>
        <v>4045.1333333333332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75</v>
      </c>
      <c r="E14" s="21">
        <v>79439</v>
      </c>
      <c r="F14" s="9">
        <f t="shared" si="0"/>
        <v>1059.1866666666667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75</v>
      </c>
      <c r="E15" s="21">
        <v>136516</v>
      </c>
      <c r="F15" s="9">
        <f t="shared" si="0"/>
        <v>1820.2133333333334</v>
      </c>
      <c r="G15" s="17" t="s">
        <v>4</v>
      </c>
      <c r="H15" s="2"/>
    </row>
    <row r="16" spans="1:8" ht="26.25" x14ac:dyDescent="0.25">
      <c r="A16" s="2"/>
      <c r="B16" s="43" t="s">
        <v>123</v>
      </c>
      <c r="C16" s="28">
        <v>2016</v>
      </c>
      <c r="D16" s="22">
        <v>10</v>
      </c>
      <c r="E16" s="21">
        <v>555374</v>
      </c>
      <c r="F16" s="9">
        <f t="shared" si="0"/>
        <v>55537.4</v>
      </c>
      <c r="G16" s="17" t="s">
        <v>4</v>
      </c>
      <c r="H16" s="2"/>
    </row>
    <row r="17" spans="1:8" x14ac:dyDescent="0.25">
      <c r="A17" s="2"/>
      <c r="B17" s="43" t="s">
        <v>124</v>
      </c>
      <c r="C17" s="28">
        <v>2016</v>
      </c>
      <c r="D17" s="22">
        <v>5</v>
      </c>
      <c r="E17" s="21">
        <v>18441</v>
      </c>
      <c r="F17" s="9">
        <f t="shared" si="0"/>
        <v>3688.2</v>
      </c>
      <c r="G17" s="17" t="s">
        <v>4</v>
      </c>
      <c r="H17" s="2"/>
    </row>
    <row r="18" spans="1:8" x14ac:dyDescent="0.25">
      <c r="A18" s="2"/>
      <c r="B18" s="43" t="s">
        <v>125</v>
      </c>
      <c r="C18" s="28">
        <v>2016</v>
      </c>
      <c r="D18" s="22">
        <v>5</v>
      </c>
      <c r="E18" s="21">
        <v>34872</v>
      </c>
      <c r="F18" s="9">
        <f t="shared" si="0"/>
        <v>6974.4</v>
      </c>
      <c r="G18" s="17" t="s">
        <v>4</v>
      </c>
      <c r="H18" s="2"/>
    </row>
    <row r="19" spans="1:8" x14ac:dyDescent="0.25">
      <c r="A19" s="2"/>
      <c r="B19" s="91" t="s">
        <v>52</v>
      </c>
      <c r="C19" s="92"/>
      <c r="D19" s="92"/>
      <c r="E19" s="93"/>
      <c r="F19" s="15">
        <f>SUM(F10:F18)</f>
        <v>175679.16666666666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</sheetData>
  <sheetProtection password="DFE9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140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2244250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2360000</v>
      </c>
      <c r="H10" s="17" t="s">
        <v>4</v>
      </c>
      <c r="I10" s="2"/>
    </row>
    <row r="11" spans="1:9" x14ac:dyDescent="0.25">
      <c r="A11" s="2"/>
      <c r="B11" s="91" t="s">
        <v>141</v>
      </c>
      <c r="C11" s="92"/>
      <c r="D11" s="92"/>
      <c r="E11" s="92"/>
      <c r="F11" s="93"/>
      <c r="G11" s="15">
        <f>G9-G10</f>
        <v>-115750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142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109621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60000</v>
      </c>
      <c r="H16" s="17" t="s">
        <v>4</v>
      </c>
      <c r="I16" s="2"/>
    </row>
    <row r="17" spans="1:9" x14ac:dyDescent="0.25">
      <c r="A17" s="2"/>
      <c r="B17" s="91" t="s">
        <v>142</v>
      </c>
      <c r="C17" s="92"/>
      <c r="D17" s="92"/>
      <c r="E17" s="92"/>
      <c r="F17" s="93"/>
      <c r="G17" s="15">
        <f>G15-G16</f>
        <v>49621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143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250510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240000</v>
      </c>
      <c r="H22" s="17" t="s">
        <v>4</v>
      </c>
      <c r="I22" s="2"/>
    </row>
    <row r="23" spans="1:9" x14ac:dyDescent="0.25">
      <c r="A23" s="2"/>
      <c r="B23" s="91" t="s">
        <v>143</v>
      </c>
      <c r="C23" s="92"/>
      <c r="D23" s="92"/>
      <c r="E23" s="92"/>
      <c r="F23" s="93"/>
      <c r="G23" s="15">
        <f>G21-G22</f>
        <v>10510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144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144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2016'!F19</f>
        <v>175679.16666666666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50833.333333333328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124845.83333333333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10255245.347926818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2988276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356211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79048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130666.66666666667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3554201.6666666665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524921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20965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545886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-192165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-2826992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-1140939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-4160096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-60008.333333333489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723056</v>
      </c>
      <c r="F30" s="25" t="s">
        <v>4</v>
      </c>
      <c r="G30" s="12">
        <f>-$E$30</f>
        <v>-723056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8297027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8297027</v>
      </c>
      <c r="F35" s="25" t="s">
        <v>4</v>
      </c>
      <c r="G35" s="12">
        <f>-E35</f>
        <v>-8297027</v>
      </c>
      <c r="H35" s="25" t="s">
        <v>4</v>
      </c>
      <c r="I35" s="2"/>
    </row>
    <row r="36" spans="1:9" x14ac:dyDescent="0.25">
      <c r="A36" s="2"/>
      <c r="B36" s="91" t="s">
        <v>139</v>
      </c>
      <c r="C36" s="92"/>
      <c r="D36" s="92"/>
      <c r="E36" s="92"/>
      <c r="F36" s="93"/>
      <c r="G36" s="15">
        <f>$G$9+$G$28+$G$30+$G$35</f>
        <v>1235162.3479268178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138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147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148</v>
      </c>
      <c r="C16" s="86"/>
      <c r="D16" s="86"/>
      <c r="E16" s="87"/>
      <c r="F16" s="100" t="s">
        <v>134</v>
      </c>
      <c r="G16" s="100"/>
      <c r="H16" s="2"/>
    </row>
    <row r="17" spans="1:8" x14ac:dyDescent="0.25">
      <c r="A17" s="2"/>
      <c r="B17" s="79" t="s">
        <v>146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135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136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2017-09-13T12:58:31Z</dcterms:modified>
</cp:coreProperties>
</file>