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F23" i="11" l="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s="1"/>
  <c r="G21" i="22" s="1"/>
  <c r="F12" i="21" l="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E15" i="22"/>
  <c r="G12" i="7"/>
  <c r="G15" i="22" l="1"/>
  <c r="E23" i="22"/>
  <c r="E27" i="22" s="1"/>
  <c r="E15" i="13"/>
  <c r="F11" i="11"/>
  <c r="F24" i="11"/>
  <c r="G23" i="22" l="1"/>
  <c r="G30" i="13"/>
  <c r="E35" i="13" l="1"/>
  <c r="G35" i="13" s="1"/>
  <c r="E27" i="13"/>
  <c r="E19" i="13"/>
  <c r="G11" i="12"/>
  <c r="G23" i="12"/>
  <c r="G17" i="12"/>
  <c r="F10" i="11"/>
  <c r="F2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<sst xmlns="http://schemas.openxmlformats.org/spreadsheetml/2006/main" count="324" uniqueCount="161">
  <si>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</si>
  <si>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</si>
  <si>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</si>
  <si>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</si>
  <si>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</si>
  <si>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</si>
  <si>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</si>
  <si>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</si>
  <si>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</si>
  <si>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</si>
  <si>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</si>
  <si>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</si>
  <si>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</si>
  <si>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</si>
  <si>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</si>
  <si>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</si>
  <si>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</si>
  <si>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</si>
  <si>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</si>
  <si>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</si>
  <si>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</si>
  <si>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</si>
  <si>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</si>
  <si>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</si>
  <si>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</si>
  <si>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</si>
  <si>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</si>
  <si>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</si>
  <si>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</si>
  <si>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</si>
  <si>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</si>
  <si>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</si>
  <si>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</si>
  <si>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</si>
  <si>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</si>
  <si>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</si>
  <si>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</si>
  <si>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</si>
  <si>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</si>
  <si>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</si>
  <si>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</si>
  <si>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</si>
  <si>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</si>
  <si>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</si>
  <si>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</si>
  <si>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</si>
  <si>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</si>
  <si>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</si>
  <si>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</si>
  <si>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</si>
  <si>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</si>
  <si>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</si>
  <si>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</si>
  <si>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</si>
  <si>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</si>
  <si>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</si>
  <si>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</si>
  <si>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</si>
  <si>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</si>
  <si>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</si>
  <si>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</si>
  <si>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</si>
  <si>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</si>
  <si>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</si>
  <si>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</si>
  <si>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</si>
  <si>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</si>
  <si>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</si>
  <si>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</si>
  <si>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</si>
  <si>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</si>
  <si>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</si>
  <si>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</si>
  <si>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</si>
  <si>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</si>
  <si>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</si>
  <si>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</si>
  <si>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</si>
  <si>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</si>
  <si>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</si>
  <si>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</si>
  <si>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</si>
  <si>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</si>
  <si>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</si>
  <si>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</si>
  <si>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</si>
  <si>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</si>
  <si>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</si>
  <si>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</si>
  <si>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</si>
  <si>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</si>
  <si>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</si>
  <si>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</si>
  <si>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</si>
  <si>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</si>
  <si>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</si>
  <si>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</si>
  <si>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</si>
  <si>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</si>
  <si>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</si>
  <si>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</si>
  <si>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</si>
  <si>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</si>
  <si>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</si>
  <si>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</si>
  <si>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</si>
  <si>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</si>
  <si>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</si>
  <si>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</si>
  <si>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</si>
  <si>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</si>
  <si>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</si>
  <si>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</si>
  <si>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</si>
  <si>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</si>
  <si>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</si>
  <si>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</si>
  <si>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</si>
  <si>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Sikring, avanceret (hegne, porte og overvågningssystemer), Mek./EL</t>
  </si>
  <si>
    <t>Ø110 mm &lt; Ledningsnet ≤ Ø 250 mm</t>
  </si>
  <si>
    <t>Skelbrønd, Konstruktioner</t>
  </si>
  <si>
    <t>Skelbrønd, Mek./EL</t>
  </si>
  <si>
    <t>Stik på ledningsnet, Konstruktioner</t>
  </si>
  <si>
    <t>Ventiler på ledningsnet ≤ Ø50 mm</t>
  </si>
  <si>
    <t>Ledningsnet ≤ Ø50 mm</t>
  </si>
  <si>
    <t>Ø 50mm &lt; Ledningsnet ≤ Ø110 mm</t>
  </si>
  <si>
    <t>Filteranlæg, åbne filtre, enkelt filtrering, Mek./EL</t>
  </si>
  <si>
    <t>Boring (inkl. etablering, forerør, filter og prøvepumpning)</t>
  </si>
  <si>
    <t>Instrumenter (flowmåler+tryk transducer+alarmer)</t>
  </si>
  <si>
    <t>SRO anlæg</t>
  </si>
  <si>
    <t>Afregningsmålere, mekaniske</t>
  </si>
  <si>
    <t>Ø 250 mm &lt; Ledningsnet ≤ Ø 500mm</t>
  </si>
  <si>
    <t>Redskabshus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</si>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</sst>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2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23" t="s">
        <v>156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31582214.726397231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7971836.9609932387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10126882.249114456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13049919.446220413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159</v>
      </c>
      <c r="C13" s="43"/>
      <c r="D13" s="44"/>
      <c r="E13" s="40" t="s">
        <v>101</v>
      </c>
      <c r="F13" s="8" t="s">
        <v>4</v>
      </c>
      <c r="G13" s="41">
        <v>-564926.32206984668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158</v>
      </c>
      <c r="C14" s="55"/>
      <c r="D14" s="56"/>
      <c r="E14" s="40" t="s">
        <v>101</v>
      </c>
      <c r="F14" s="8" t="s">
        <v>4</v>
      </c>
      <c r="G14" s="41">
        <v>-502979.23706812831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omk.'!G20</f>
        <v>768204.63431800029</v>
      </c>
      <c r="F15" s="8" t="s">
        <v>4</v>
      </c>
      <c r="G15" s="47">
        <f>E15*(1+E30/100)</f>
        <v>781648.21541856532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-344281.17333333334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9711991.5435212553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13443.581100565005</v>
      </c>
      <c r="F23" s="8" t="s">
        <v>4</v>
      </c>
      <c r="G23" s="41">
        <f>SUM(G10:G15,G18:G22)*$E$30/100</f>
        <v>540091.67297065223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-324054.71877329238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-282890.83609412133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1681397.4955908291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32363862.941815797</v>
      </c>
      <c r="F27" s="38" t="s">
        <v>4</v>
      </c>
      <c r="G27" s="51">
        <f>SUM(G10:G26)</f>
        <v>41844635.296490699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150</v>
      </c>
      <c r="C31" s="80"/>
      <c r="D31" s="81"/>
      <c r="E31" s="52">
        <v>1.6324844921479347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7834729.1999933543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9952709.8271395136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12825473.657219078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30612912.684351947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133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134</v>
      </c>
      <c r="C11" s="96"/>
      <c r="D11" s="96"/>
      <c r="E11" s="53">
        <v>76278.037799999991</v>
      </c>
      <c r="F11" s="17" t="s">
        <v>4</v>
      </c>
      <c r="G11" s="21">
        <v>80333</v>
      </c>
      <c r="H11" s="17" t="s">
        <v>4</v>
      </c>
      <c r="I11" s="2"/>
    </row>
    <row r="12" spans="1:9" x14ac:dyDescent="0.25">
      <c r="A12" s="2"/>
      <c r="B12" s="95" t="s">
        <v>135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136</v>
      </c>
      <c r="C13" s="96"/>
      <c r="D13" s="96"/>
      <c r="E13" s="53">
        <v>32399.4126</v>
      </c>
      <c r="F13" s="17" t="s">
        <v>4</v>
      </c>
      <c r="G13" s="21">
        <v>49380</v>
      </c>
      <c r="H13" s="17" t="s">
        <v>4</v>
      </c>
      <c r="I13" s="2"/>
    </row>
    <row r="14" spans="1:9" x14ac:dyDescent="0.25">
      <c r="A14" s="2"/>
      <c r="B14" s="95" t="s">
        <v>137</v>
      </c>
      <c r="C14" s="96"/>
      <c r="D14" s="96"/>
      <c r="E14" s="53">
        <v>10036191.994999999</v>
      </c>
      <c r="F14" s="17" t="s">
        <v>4</v>
      </c>
      <c r="G14" s="21">
        <v>10447468</v>
      </c>
      <c r="H14" s="17" t="s">
        <v>4</v>
      </c>
      <c r="I14" s="2"/>
    </row>
    <row r="15" spans="1:9" x14ac:dyDescent="0.25">
      <c r="A15" s="2"/>
      <c r="B15" s="95" t="s">
        <v>138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139</v>
      </c>
      <c r="C16" s="96"/>
      <c r="D16" s="96"/>
      <c r="E16" s="53">
        <v>2519763.375</v>
      </c>
      <c r="F16" s="17" t="s">
        <v>4</v>
      </c>
      <c r="G16" s="21">
        <v>2661577</v>
      </c>
      <c r="H16" s="17" t="s">
        <v>4</v>
      </c>
      <c r="I16" s="2"/>
    </row>
    <row r="17" spans="1:9" x14ac:dyDescent="0.25">
      <c r="A17" s="2"/>
      <c r="B17" s="95" t="s">
        <v>140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7" t="s">
        <v>141</v>
      </c>
      <c r="C18" s="98"/>
      <c r="D18" s="98"/>
      <c r="E18" s="53">
        <v>0</v>
      </c>
      <c r="F18" s="17" t="s">
        <v>4</v>
      </c>
      <c r="G18" s="21">
        <v>180867.09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754992.26960000023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ØR18-19'!E30/100)</f>
        <v>768204.63431800029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16051617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11007424.513227513</v>
      </c>
      <c r="H10" s="17" t="s">
        <v>4</v>
      </c>
      <c r="I10" s="2"/>
    </row>
    <row r="11" spans="1:9" x14ac:dyDescent="0.25">
      <c r="A11" s="2"/>
      <c r="B11" s="99" t="s">
        <v>41</v>
      </c>
      <c r="C11" s="100"/>
      <c r="D11" s="100"/>
      <c r="E11" s="100"/>
      <c r="F11" s="101"/>
      <c r="G11" s="54">
        <f>G9-G10</f>
        <v>5044192.4867724869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1681397.4955908291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2" t="s">
        <v>3</v>
      </c>
      <c r="G9" s="102"/>
      <c r="H9" s="2"/>
    </row>
    <row r="10" spans="1:8" ht="26.25" x14ac:dyDescent="0.25">
      <c r="A10" s="2"/>
      <c r="B10" s="42" t="s">
        <v>118</v>
      </c>
      <c r="C10" s="28">
        <v>2016</v>
      </c>
      <c r="D10" s="22">
        <v>25</v>
      </c>
      <c r="E10" s="21">
        <v>136693</v>
      </c>
      <c r="F10" s="9">
        <f>E10/D10</f>
        <v>5467.72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378851</v>
      </c>
      <c r="F11" s="9">
        <f t="shared" ref="F11:F24" si="0">E11/D11</f>
        <v>5051.3466666666664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50</v>
      </c>
      <c r="E12" s="21">
        <v>573154</v>
      </c>
      <c r="F12" s="9">
        <f t="shared" si="0"/>
        <v>11463.08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15</v>
      </c>
      <c r="E13" s="21">
        <v>188014</v>
      </c>
      <c r="F13" s="9">
        <f t="shared" si="0"/>
        <v>12534.266666666666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646700</v>
      </c>
      <c r="F14" s="9">
        <f t="shared" si="0"/>
        <v>8622.6666666666661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1607356</v>
      </c>
      <c r="F15" s="9">
        <f t="shared" si="0"/>
        <v>21431.413333333334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240935</v>
      </c>
      <c r="F16" s="9">
        <f t="shared" si="0"/>
        <v>3212.4666666666667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15901</v>
      </c>
      <c r="F17" s="9">
        <f t="shared" si="0"/>
        <v>212.01333333333332</v>
      </c>
      <c r="G17" s="17" t="s">
        <v>4</v>
      </c>
      <c r="H17" s="2"/>
    </row>
    <row r="18" spans="1:8" ht="26.25" x14ac:dyDescent="0.25">
      <c r="A18" s="2"/>
      <c r="B18" s="42" t="s">
        <v>126</v>
      </c>
      <c r="C18" s="28">
        <v>2016</v>
      </c>
      <c r="D18" s="22">
        <v>25</v>
      </c>
      <c r="E18" s="21">
        <v>22771</v>
      </c>
      <c r="F18" s="9">
        <f t="shared" si="0"/>
        <v>910.84</v>
      </c>
      <c r="G18" s="17" t="s">
        <v>4</v>
      </c>
      <c r="H18" s="2"/>
    </row>
    <row r="19" spans="1:8" ht="26.25" x14ac:dyDescent="0.25">
      <c r="A19" s="2"/>
      <c r="B19" s="42" t="s">
        <v>127</v>
      </c>
      <c r="C19" s="28">
        <v>2016</v>
      </c>
      <c r="D19" s="22">
        <v>30</v>
      </c>
      <c r="E19" s="21">
        <v>1284881</v>
      </c>
      <c r="F19" s="9">
        <f t="shared" si="0"/>
        <v>42829.366666666669</v>
      </c>
      <c r="G19" s="17" t="s">
        <v>4</v>
      </c>
      <c r="H19" s="2"/>
    </row>
    <row r="20" spans="1:8" ht="26.25" x14ac:dyDescent="0.25">
      <c r="A20" s="2"/>
      <c r="B20" s="42" t="s">
        <v>128</v>
      </c>
      <c r="C20" s="28">
        <v>2016</v>
      </c>
      <c r="D20" s="22">
        <v>10</v>
      </c>
      <c r="E20" s="21">
        <v>9988</v>
      </c>
      <c r="F20" s="9">
        <f t="shared" si="0"/>
        <v>998.8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10</v>
      </c>
      <c r="E21" s="21">
        <v>32331</v>
      </c>
      <c r="F21" s="9">
        <f t="shared" si="0"/>
        <v>3233.1</v>
      </c>
      <c r="G21" s="17" t="s">
        <v>4</v>
      </c>
      <c r="H21" s="2"/>
    </row>
    <row r="22" spans="1:8" x14ac:dyDescent="0.25">
      <c r="A22" s="2"/>
      <c r="B22" s="42" t="s">
        <v>130</v>
      </c>
      <c r="C22" s="28">
        <v>2016</v>
      </c>
      <c r="D22" s="22">
        <v>8</v>
      </c>
      <c r="E22" s="21">
        <v>962008</v>
      </c>
      <c r="F22" s="9">
        <f t="shared" si="0"/>
        <v>120251</v>
      </c>
      <c r="G22" s="17" t="s">
        <v>4</v>
      </c>
      <c r="H22" s="2"/>
    </row>
    <row r="23" spans="1:8" x14ac:dyDescent="0.25">
      <c r="A23" s="2"/>
      <c r="B23" s="42" t="s">
        <v>131</v>
      </c>
      <c r="C23" s="28">
        <v>2016</v>
      </c>
      <c r="D23" s="22">
        <v>75</v>
      </c>
      <c r="E23" s="21">
        <v>410041</v>
      </c>
      <c r="F23" s="9">
        <f t="shared" si="0"/>
        <v>5467.2133333333331</v>
      </c>
      <c r="G23" s="17" t="s">
        <v>4</v>
      </c>
      <c r="H23" s="2"/>
    </row>
    <row r="24" spans="1:8" x14ac:dyDescent="0.25">
      <c r="A24" s="2"/>
      <c r="B24" s="42" t="s">
        <v>132</v>
      </c>
      <c r="C24" s="28">
        <v>2016</v>
      </c>
      <c r="D24" s="22">
        <v>20</v>
      </c>
      <c r="E24" s="21">
        <v>13144</v>
      </c>
      <c r="F24" s="9">
        <f t="shared" si="0"/>
        <v>657.2</v>
      </c>
      <c r="G24" s="17" t="s">
        <v>4</v>
      </c>
      <c r="H24" s="2"/>
    </row>
    <row r="25" spans="1:8" x14ac:dyDescent="0.25">
      <c r="A25" s="2"/>
      <c r="B25" s="91" t="s">
        <v>54</v>
      </c>
      <c r="C25" s="92"/>
      <c r="D25" s="92"/>
      <c r="E25" s="93"/>
      <c r="F25" s="15">
        <f>SUM(F10:F24)</f>
        <v>242342.49333333335</v>
      </c>
      <c r="G25" s="16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13339158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13639000</v>
      </c>
      <c r="H10" s="17" t="s">
        <v>4</v>
      </c>
      <c r="I10" s="2"/>
    </row>
    <row r="11" spans="1:9" x14ac:dyDescent="0.25">
      <c r="A11" s="2"/>
      <c r="B11" s="91" t="s">
        <v>153</v>
      </c>
      <c r="C11" s="92"/>
      <c r="D11" s="92"/>
      <c r="E11" s="92"/>
      <c r="F11" s="93"/>
      <c r="G11" s="15">
        <f>G9-G10</f>
        <v>-299842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748380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550000</v>
      </c>
      <c r="H16" s="17" t="s">
        <v>4</v>
      </c>
      <c r="I16" s="2"/>
    </row>
    <row r="17" spans="1:9" x14ac:dyDescent="0.25">
      <c r="A17" s="2"/>
      <c r="B17" s="91" t="s">
        <v>154</v>
      </c>
      <c r="C17" s="92"/>
      <c r="D17" s="92"/>
      <c r="E17" s="92"/>
      <c r="F17" s="93"/>
      <c r="G17" s="15">
        <f>G15-G16</f>
        <v>198380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32505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300000</v>
      </c>
      <c r="H22" s="17" t="s">
        <v>4</v>
      </c>
      <c r="I22" s="2"/>
    </row>
    <row r="23" spans="1:9" x14ac:dyDescent="0.25">
      <c r="A23" s="2"/>
      <c r="B23" s="91" t="s">
        <v>155</v>
      </c>
      <c r="C23" s="92"/>
      <c r="D23" s="92"/>
      <c r="E23" s="92"/>
      <c r="F23" s="93"/>
      <c r="G23" s="15">
        <f>G21-G22</f>
        <v>-267495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2016'!F25</f>
        <v>242342.49333333335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217666.66666666666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24675.82666666669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6" t="s">
        <v>65</v>
      </c>
      <c r="C9" s="107"/>
      <c r="D9" s="107"/>
      <c r="E9" s="107"/>
      <c r="F9" s="108"/>
      <c r="G9" s="20">
        <v>35213266.543521255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5296531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2338618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689829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465333</v>
      </c>
      <c r="F14" s="17" t="s">
        <v>4</v>
      </c>
      <c r="G14" s="10"/>
      <c r="H14" s="30"/>
      <c r="I14" s="2"/>
    </row>
    <row r="15" spans="1:9" x14ac:dyDescent="0.25">
      <c r="A15" s="2"/>
      <c r="B15" s="106" t="s">
        <v>18</v>
      </c>
      <c r="C15" s="107"/>
      <c r="D15" s="108"/>
      <c r="E15" s="12">
        <f>SUM(E11:E14)</f>
        <v>8790311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542449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/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/>
      <c r="F18" s="17" t="s">
        <v>4</v>
      </c>
      <c r="G18" s="10"/>
      <c r="H18" s="30"/>
      <c r="I18" s="2"/>
    </row>
    <row r="19" spans="1:9" x14ac:dyDescent="0.25">
      <c r="A19" s="2"/>
      <c r="B19" s="106" t="s">
        <v>22</v>
      </c>
      <c r="C19" s="107"/>
      <c r="D19" s="108"/>
      <c r="E19" s="12">
        <f>SUM(E16:E18)</f>
        <v>542449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3" t="s">
        <v>23</v>
      </c>
      <c r="C20" s="104"/>
      <c r="D20" s="105"/>
      <c r="E20" s="21">
        <v>-971549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3" t="s">
        <v>24</v>
      </c>
      <c r="C21" s="104"/>
      <c r="D21" s="105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-9183640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3" t="s">
        <v>27</v>
      </c>
      <c r="C24" s="104"/>
      <c r="D24" s="105"/>
      <c r="E24" s="21">
        <v>-151377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3" t="s">
        <v>28</v>
      </c>
      <c r="C25" s="104"/>
      <c r="D25" s="105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3" t="s">
        <v>29</v>
      </c>
      <c r="C26" s="104"/>
      <c r="D26" s="105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6" t="s">
        <v>30</v>
      </c>
      <c r="C27" s="107"/>
      <c r="D27" s="108"/>
      <c r="E27" s="12">
        <f>SUM(E20:E26)</f>
        <v>-10306566</v>
      </c>
      <c r="F27" s="25" t="s">
        <v>4</v>
      </c>
      <c r="G27" s="11"/>
      <c r="H27" s="31"/>
      <c r="I27" s="2"/>
    </row>
    <row r="28" spans="1:9" x14ac:dyDescent="0.25">
      <c r="A28" s="2"/>
      <c r="B28" s="106" t="s">
        <v>31</v>
      </c>
      <c r="C28" s="107"/>
      <c r="D28" s="108"/>
      <c r="E28" s="12">
        <f>E15+E19+E27</f>
        <v>-973806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6" t="s">
        <v>70</v>
      </c>
      <c r="C30" s="107"/>
      <c r="D30" s="108"/>
      <c r="E30" s="20">
        <v>1</v>
      </c>
      <c r="F30" s="25" t="s">
        <v>4</v>
      </c>
      <c r="G30" s="12">
        <f>-$E$30</f>
        <v>-1</v>
      </c>
      <c r="H30" s="25" t="s">
        <v>4</v>
      </c>
      <c r="I30" s="2"/>
    </row>
    <row r="31" spans="1:9" x14ac:dyDescent="0.25">
      <c r="A31" s="2"/>
      <c r="B31" s="109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3" t="s">
        <v>47</v>
      </c>
      <c r="C32" s="104"/>
      <c r="D32" s="105"/>
      <c r="E32" s="21">
        <v>24440645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3" t="s">
        <v>33</v>
      </c>
      <c r="C34" s="104"/>
      <c r="D34" s="105"/>
      <c r="E34" s="21">
        <v>1060629</v>
      </c>
      <c r="F34" s="17" t="s">
        <v>4</v>
      </c>
      <c r="G34" s="11"/>
      <c r="H34" s="31"/>
      <c r="I34" s="2"/>
    </row>
    <row r="35" spans="1:9" x14ac:dyDescent="0.25">
      <c r="A35" s="2"/>
      <c r="B35" s="106" t="s">
        <v>34</v>
      </c>
      <c r="C35" s="107"/>
      <c r="D35" s="108"/>
      <c r="E35" s="12">
        <f>SUM(E32:E34)</f>
        <v>25501274</v>
      </c>
      <c r="F35" s="25" t="s">
        <v>4</v>
      </c>
      <c r="G35" s="12">
        <f>-E35</f>
        <v>-25501274</v>
      </c>
      <c r="H35" s="25" t="s">
        <v>4</v>
      </c>
      <c r="I35" s="2"/>
    </row>
    <row r="36" spans="1:9" x14ac:dyDescent="0.25">
      <c r="A36" s="2"/>
      <c r="B36" s="91" t="s">
        <v>148</v>
      </c>
      <c r="C36" s="92"/>
      <c r="D36" s="92"/>
      <c r="E36" s="92"/>
      <c r="F36" s="93"/>
      <c r="G36" s="15">
        <f>$G$9+$G$28+$G$30+$G$35</f>
        <v>9711991.5435212553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2" t="s">
        <v>42</v>
      </c>
      <c r="E9" s="102"/>
      <c r="F9" s="102" t="s">
        <v>83</v>
      </c>
      <c r="G9" s="102"/>
      <c r="H9" s="2"/>
    </row>
    <row r="10" spans="1:8" x14ac:dyDescent="0.25">
      <c r="A10" s="2"/>
      <c r="B10" s="110" t="s">
        <v>147</v>
      </c>
      <c r="C10" s="111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160</v>
      </c>
      <c r="C16" s="85"/>
      <c r="D16" s="85"/>
      <c r="E16" s="86"/>
      <c r="F16" s="102" t="s">
        <v>143</v>
      </c>
      <c r="G16" s="102"/>
      <c r="H16" s="2"/>
    </row>
    <row r="17" spans="1:8" x14ac:dyDescent="0.25">
      <c r="A17" s="2"/>
      <c r="B17" s="79" t="s">
        <v>157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2017-09-13T12:22:46Z</dcterms:modified>
</cp:coreProperties>
</file>