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7" i="11"/>
  <c r="G23" i="22" l="1"/>
  <c r="G30" i="13"/>
  <c r="E35" i="13" l="1"/>
  <c r="G35" i="13" s="1"/>
  <c r="E27" i="13"/>
  <c r="E19" i="13"/>
  <c r="G11" i="12"/>
  <c r="G23" i="12"/>
  <c r="G17" i="12"/>
  <c r="F10" i="11"/>
  <c r="F2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<sst xmlns="http://schemas.openxmlformats.org/spreadsheetml/2006/main" count="327" uniqueCount="158">
  <si>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</si>
  <si>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</si>
  <si>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</si>
  <si>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</si>
  <si>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</si>
  <si>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</si>
  <si>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</si>
  <si>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</si>
  <si>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</si>
  <si>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</si>
  <si>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</si>
  <si>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</si>
  <si>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</si>
  <si>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</si>
  <si>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</si>
  <si>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</si>
  <si>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</si>
  <si>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</si>
  <si>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</si>
  <si>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</si>
  <si>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</si>
  <si>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</si>
  <si>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</si>
  <si>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</si>
  <si>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</si>
  <si>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</si>
  <si>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</si>
  <si>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</si>
  <si>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</si>
  <si>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</si>
  <si>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</si>
  <si>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</si>
  <si>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</si>
  <si>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</si>
  <si>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</si>
  <si>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</si>
  <si>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</si>
  <si>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</si>
  <si>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</si>
  <si>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</si>
  <si>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</si>
  <si>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</si>
  <si>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</si>
  <si>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</si>
  <si>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</si>
  <si>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</si>
  <si>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</si>
  <si>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</si>
  <si>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</si>
  <si>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</si>
  <si>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</si>
  <si>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</si>
  <si>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</si>
  <si>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</si>
  <si>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</si>
  <si>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</si>
  <si>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</si>
  <si>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</si>
  <si>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</si>
  <si>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</si>
  <si>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</si>
  <si>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</si>
  <si>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</si>
  <si>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</si>
  <si>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</si>
  <si>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</si>
  <si>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</si>
  <si>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</si>
  <si>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</si>
  <si>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</si>
  <si>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</si>
  <si>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</si>
  <si>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</si>
  <si>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</si>
  <si>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</si>
  <si>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</si>
  <si>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</si>
  <si>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</si>
  <si>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</si>
  <si>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</si>
  <si>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</si>
  <si>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</si>
  <si>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</si>
  <si>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</si>
  <si>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</si>
  <si>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</si>
  <si>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</si>
  <si>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</si>
  <si>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</si>
  <si>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</si>
  <si>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</si>
  <si>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</si>
  <si>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</si>
  <si>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</si>
  <si>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</si>
  <si>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</si>
  <si>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</si>
  <si>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</si>
  <si>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</si>
  <si>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</si>
  <si>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</si>
  <si>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</si>
  <si>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</si>
  <si>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</si>
  <si>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</si>
  <si>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</si>
  <si>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</si>
  <si>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</si>
  <si>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</si>
  <si>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</si>
  <si>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</si>
  <si>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</si>
  <si>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</si>
  <si>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</si>
  <si>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</si>
  <si>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</si>
  <si>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</si>
  <si>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</si>
  <si>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Skyllevand-/slamhåndteringsanlæg - lukkede betonbeholdere</t>
  </si>
  <si>
    <t>Skyllevandsbehandling, inkl. UV-filter mv., Mek./EL</t>
  </si>
  <si>
    <t>Ø110 mm &lt; Ledningsnet ≤ Ø 250 mm</t>
  </si>
  <si>
    <t>SRO-anlæg, vandværk</t>
  </si>
  <si>
    <t>Pumpe inkl. stigrør og forerørsforsejlinger mv.</t>
  </si>
  <si>
    <t>Gasfyr adminitration</t>
  </si>
  <si>
    <t>Ø 50mm &lt; Ledningsnet ≤ Ø110 mm</t>
  </si>
  <si>
    <t>Stik på ledningsnet, Konstruktioner</t>
  </si>
  <si>
    <t>Afregningsmålere, mekaniske</t>
  </si>
  <si>
    <t>Beluftningsanlæg, kompressorbeluftning</t>
  </si>
  <si>
    <t>Køretøjer, entreprenørmaskiner</t>
  </si>
  <si>
    <t>Arbejdsplads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</si>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</sst>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29053528.397529781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9897500.6576527786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7153999.981272921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13656814.811169945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156</v>
      </c>
      <c r="C13" s="43"/>
      <c r="D13" s="44"/>
      <c r="E13" s="40" t="s">
        <v>101</v>
      </c>
      <c r="F13" s="8" t="s">
        <v>4</v>
      </c>
      <c r="G13" s="41">
        <v>-387621.32359515998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155</v>
      </c>
      <c r="C14" s="55"/>
      <c r="D14" s="56"/>
      <c r="E14" s="40" t="s">
        <v>101</v>
      </c>
      <c r="F14" s="8" t="s">
        <v>4</v>
      </c>
      <c r="G14" s="41">
        <v>-123284.61655162899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-1530989.6871609995</v>
      </c>
      <c r="F15" s="8" t="s">
        <v>4</v>
      </c>
      <c r="G15" s="47">
        <f>E15*(1+E30/100)</f>
        <v>-1557782.006686317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1294062.24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2016180.4002811275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-26792.319525317493</v>
      </c>
      <c r="F23" s="8" t="s">
        <v>4</v>
      </c>
      <c r="G23" s="41">
        <f>SUM(G10:G15,G18:G22)*$E$30/100</f>
        <v>501193.48130709439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-320147.47048786178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-723490.37830687815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27495746.390843466</v>
      </c>
      <c r="F27" s="38" t="s">
        <v>4</v>
      </c>
      <c r="G27" s="51">
        <f>SUM(G10:G26)</f>
        <v>31407425.776056018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147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9727273.3736145236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7030958.2125532385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13421931.018348839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30180162.604516603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131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132</v>
      </c>
      <c r="C11" s="96"/>
      <c r="D11" s="96"/>
      <c r="E11" s="53">
        <v>73704.853199999998</v>
      </c>
      <c r="F11" s="17" t="s">
        <v>4</v>
      </c>
      <c r="G11" s="21">
        <v>64206</v>
      </c>
      <c r="H11" s="17" t="s">
        <v>4</v>
      </c>
      <c r="I11" s="2"/>
    </row>
    <row r="12" spans="1:9" x14ac:dyDescent="0.25">
      <c r="A12" s="2"/>
      <c r="B12" s="95" t="s">
        <v>133</v>
      </c>
      <c r="C12" s="96"/>
      <c r="D12" s="96"/>
      <c r="E12" s="53">
        <v>586959.04759999993</v>
      </c>
      <c r="F12" s="17" t="s">
        <v>4</v>
      </c>
      <c r="G12" s="21">
        <v>184000</v>
      </c>
      <c r="H12" s="17" t="s">
        <v>4</v>
      </c>
      <c r="I12" s="2"/>
    </row>
    <row r="13" spans="1:9" x14ac:dyDescent="0.25">
      <c r="A13" s="2"/>
      <c r="B13" s="95" t="s">
        <v>134</v>
      </c>
      <c r="C13" s="96"/>
      <c r="D13" s="96"/>
      <c r="E13" s="53">
        <v>32399.4126</v>
      </c>
      <c r="F13" s="17" t="s">
        <v>4</v>
      </c>
      <c r="G13" s="21">
        <v>49012</v>
      </c>
      <c r="H13" s="17" t="s">
        <v>4</v>
      </c>
      <c r="I13" s="2"/>
    </row>
    <row r="14" spans="1:9" x14ac:dyDescent="0.25">
      <c r="A14" s="2"/>
      <c r="B14" s="95" t="s">
        <v>135</v>
      </c>
      <c r="C14" s="96"/>
      <c r="D14" s="96"/>
      <c r="E14" s="53">
        <v>11725002.0374</v>
      </c>
      <c r="F14" s="17" t="s">
        <v>4</v>
      </c>
      <c r="G14" s="21">
        <v>10669253</v>
      </c>
      <c r="H14" s="17" t="s">
        <v>4</v>
      </c>
      <c r="I14" s="2"/>
    </row>
    <row r="15" spans="1:9" x14ac:dyDescent="0.25">
      <c r="A15" s="2"/>
      <c r="B15" s="95" t="s">
        <v>136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137</v>
      </c>
      <c r="C16" s="96"/>
      <c r="D16" s="96"/>
      <c r="E16" s="53">
        <v>835544.81839999999</v>
      </c>
      <c r="F16" s="17" t="s">
        <v>4</v>
      </c>
      <c r="G16" s="21">
        <v>782481</v>
      </c>
      <c r="H16" s="17" t="s">
        <v>4</v>
      </c>
      <c r="I16" s="2"/>
    </row>
    <row r="17" spans="1:9" x14ac:dyDescent="0.25">
      <c r="A17" s="2"/>
      <c r="B17" s="95" t="s">
        <v>138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-1504658.1691999994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-1530989.6871609995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-8498694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-6328222.8650793657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-2170471.1349206343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-723490.37830687815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2243454</v>
      </c>
      <c r="F10" s="9">
        <f>E10/D10</f>
        <v>44869.08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25</v>
      </c>
      <c r="E11" s="21">
        <v>1187325</v>
      </c>
      <c r="F11" s="9">
        <f t="shared" ref="F11:F27" si="0">E11/D11</f>
        <v>47493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101540</v>
      </c>
      <c r="F12" s="9">
        <f t="shared" si="0"/>
        <v>1353.8666666666666</v>
      </c>
      <c r="G12" s="17" t="s">
        <v>4</v>
      </c>
      <c r="H12" s="2"/>
    </row>
    <row r="13" spans="1:8" ht="26.25" x14ac:dyDescent="0.25">
      <c r="A13" s="2"/>
      <c r="B13" s="42" t="s">
        <v>119</v>
      </c>
      <c r="C13" s="28">
        <v>2016</v>
      </c>
      <c r="D13" s="22">
        <v>25</v>
      </c>
      <c r="E13" s="21">
        <v>71397</v>
      </c>
      <c r="F13" s="9">
        <f t="shared" si="0"/>
        <v>2855.88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10</v>
      </c>
      <c r="E14" s="21">
        <v>333454</v>
      </c>
      <c r="F14" s="9">
        <f t="shared" si="0"/>
        <v>33345.4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15</v>
      </c>
      <c r="E15" s="21">
        <v>147126</v>
      </c>
      <c r="F15" s="9">
        <f t="shared" si="0"/>
        <v>9808.4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15</v>
      </c>
      <c r="E16" s="21">
        <v>130882</v>
      </c>
      <c r="F16" s="9">
        <f t="shared" si="0"/>
        <v>8725.4666666666672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75</v>
      </c>
      <c r="E17" s="21">
        <v>2948522</v>
      </c>
      <c r="F17" s="9">
        <f t="shared" si="0"/>
        <v>39313.626666666663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28368</v>
      </c>
      <c r="F18" s="9">
        <f t="shared" si="0"/>
        <v>378.24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8</v>
      </c>
      <c r="E19" s="21">
        <v>324984</v>
      </c>
      <c r="F19" s="9">
        <f t="shared" si="0"/>
        <v>40623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25</v>
      </c>
      <c r="E20" s="21">
        <v>458359</v>
      </c>
      <c r="F20" s="9">
        <f t="shared" si="0"/>
        <v>18334.36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5</v>
      </c>
      <c r="E21" s="21">
        <v>219000</v>
      </c>
      <c r="F21" s="9">
        <f t="shared" si="0"/>
        <v>43800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5</v>
      </c>
      <c r="E22" s="21">
        <v>36000</v>
      </c>
      <c r="F22" s="9">
        <f t="shared" si="0"/>
        <v>7200</v>
      </c>
      <c r="G22" s="17" t="s">
        <v>4</v>
      </c>
      <c r="H22" s="2"/>
    </row>
    <row r="23" spans="1:8" x14ac:dyDescent="0.25">
      <c r="A23" s="2"/>
      <c r="B23" s="42" t="s">
        <v>128</v>
      </c>
      <c r="C23" s="28">
        <v>2016</v>
      </c>
      <c r="D23" s="22">
        <v>5</v>
      </c>
      <c r="E23" s="21">
        <v>31600</v>
      </c>
      <c r="F23" s="9">
        <f t="shared" si="0"/>
        <v>6320</v>
      </c>
      <c r="G23" s="17" t="s">
        <v>4</v>
      </c>
      <c r="H23" s="2"/>
    </row>
    <row r="24" spans="1:8" x14ac:dyDescent="0.25">
      <c r="A24" s="2"/>
      <c r="B24" s="42" t="s">
        <v>128</v>
      </c>
      <c r="C24" s="28">
        <v>2016</v>
      </c>
      <c r="D24" s="22">
        <v>5</v>
      </c>
      <c r="E24" s="21">
        <v>21976</v>
      </c>
      <c r="F24" s="9">
        <f t="shared" si="0"/>
        <v>4395.2</v>
      </c>
      <c r="G24" s="17" t="s">
        <v>4</v>
      </c>
      <c r="H24" s="2"/>
    </row>
    <row r="25" spans="1:8" x14ac:dyDescent="0.25">
      <c r="A25" s="2"/>
      <c r="B25" s="42" t="s">
        <v>130</v>
      </c>
      <c r="C25" s="28">
        <v>2016</v>
      </c>
      <c r="D25" s="22">
        <v>10</v>
      </c>
      <c r="E25" s="21">
        <v>189186</v>
      </c>
      <c r="F25" s="9">
        <f t="shared" si="0"/>
        <v>18918.599999999999</v>
      </c>
      <c r="G25" s="17" t="s">
        <v>4</v>
      </c>
      <c r="H25" s="2"/>
    </row>
    <row r="26" spans="1:8" x14ac:dyDescent="0.25">
      <c r="A26" s="2"/>
      <c r="B26" s="42" t="s">
        <v>128</v>
      </c>
      <c r="C26" s="28">
        <v>2016</v>
      </c>
      <c r="D26" s="22">
        <v>5</v>
      </c>
      <c r="E26" s="21">
        <v>78044</v>
      </c>
      <c r="F26" s="9">
        <f t="shared" si="0"/>
        <v>15608.8</v>
      </c>
      <c r="G26" s="17" t="s">
        <v>4</v>
      </c>
      <c r="H26" s="2"/>
    </row>
    <row r="27" spans="1:8" x14ac:dyDescent="0.25">
      <c r="A27" s="2"/>
      <c r="B27" s="42" t="s">
        <v>128</v>
      </c>
      <c r="C27" s="28">
        <v>2016</v>
      </c>
      <c r="D27" s="22">
        <v>5</v>
      </c>
      <c r="E27" s="21">
        <v>29126</v>
      </c>
      <c r="F27" s="9">
        <f t="shared" si="0"/>
        <v>5825.2</v>
      </c>
      <c r="G27" s="17" t="s">
        <v>4</v>
      </c>
      <c r="H27" s="2"/>
    </row>
    <row r="28" spans="1:8" x14ac:dyDescent="0.25">
      <c r="A28" s="2"/>
      <c r="B28" s="91" t="s">
        <v>54</v>
      </c>
      <c r="C28" s="92"/>
      <c r="D28" s="92"/>
      <c r="E28" s="93"/>
      <c r="F28" s="15">
        <f>SUM(F10:F27)</f>
        <v>349168.12</v>
      </c>
      <c r="G28" s="16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11784693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10628800</v>
      </c>
      <c r="H10" s="17" t="s">
        <v>4</v>
      </c>
      <c r="I10" s="2"/>
    </row>
    <row r="11" spans="1:9" x14ac:dyDescent="0.25">
      <c r="A11" s="2"/>
      <c r="B11" s="91" t="s">
        <v>150</v>
      </c>
      <c r="C11" s="92"/>
      <c r="D11" s="92"/>
      <c r="E11" s="92"/>
      <c r="F11" s="93"/>
      <c r="G11" s="15">
        <f>G9-G10</f>
        <v>1155893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-7034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-50000</v>
      </c>
      <c r="H16" s="17" t="s">
        <v>4</v>
      </c>
      <c r="I16" s="2"/>
    </row>
    <row r="17" spans="1:9" x14ac:dyDescent="0.25">
      <c r="A17" s="2"/>
      <c r="B17" s="91" t="s">
        <v>151</v>
      </c>
      <c r="C17" s="92"/>
      <c r="D17" s="92"/>
      <c r="E17" s="92"/>
      <c r="F17" s="93"/>
      <c r="G17" s="15">
        <f>G15-G16</f>
        <v>42966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20035.12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190000</v>
      </c>
      <c r="H22" s="17" t="s">
        <v>4</v>
      </c>
      <c r="I22" s="2"/>
    </row>
    <row r="23" spans="1:9" x14ac:dyDescent="0.25">
      <c r="A23" s="2"/>
      <c r="B23" s="91" t="s">
        <v>152</v>
      </c>
      <c r="C23" s="92"/>
      <c r="D23" s="92"/>
      <c r="E23" s="92"/>
      <c r="F23" s="93"/>
      <c r="G23" s="15">
        <f>G21-G22</f>
        <v>-169964.88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2016'!F28</f>
        <v>349168.12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83999.999999999985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265168.12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29296144.203614458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5255807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779035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-97406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261833.33333333331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6199269.333333333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2726314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55000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2781314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-8412017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-8412017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568566.33333333209</v>
      </c>
      <c r="F28" s="25" t="s">
        <v>4</v>
      </c>
      <c r="G28" s="1">
        <f>IF(E28&lt;0,0,-E28)</f>
        <v>-568566.33333333209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26074579.469999999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636818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26711397.469999999</v>
      </c>
      <c r="F35" s="25" t="s">
        <v>4</v>
      </c>
      <c r="G35" s="12">
        <f>-E35</f>
        <v>-26711397.469999999</v>
      </c>
      <c r="H35" s="25" t="s">
        <v>4</v>
      </c>
      <c r="I35" s="2"/>
    </row>
    <row r="36" spans="1:9" x14ac:dyDescent="0.25">
      <c r="A36" s="2"/>
      <c r="B36" s="91" t="s">
        <v>145</v>
      </c>
      <c r="C36" s="92"/>
      <c r="D36" s="92"/>
      <c r="E36" s="92"/>
      <c r="F36" s="93"/>
      <c r="G36" s="15">
        <f>$G$9+$G$28+$G$30+$G$35</f>
        <v>2016180.4002811275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144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157</v>
      </c>
      <c r="C16" s="85"/>
      <c r="D16" s="85"/>
      <c r="E16" s="86"/>
      <c r="F16" s="100" t="s">
        <v>140</v>
      </c>
      <c r="G16" s="100"/>
      <c r="H16" s="2"/>
    </row>
    <row r="17" spans="1:8" x14ac:dyDescent="0.25">
      <c r="A17" s="2"/>
      <c r="B17" s="79" t="s">
        <v>154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2017-09-14T07:55:32Z</dcterms:modified>
</cp:coreProperties>
</file>