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6" i="16"/>
  <c r="J3" i="24"/>
  <c r="M3" i="24" s="1"/>
  <c r="E5" i="16"/>
  <c r="D5" i="16"/>
  <c r="D6" i="16"/>
  <c r="G3" i="16" l="1"/>
  <c r="F3" i="16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<sst xmlns="http://schemas.openxmlformats.org/spreadsheetml/2006/main" count="112" uniqueCount="75">
  <si>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</si>
  <si>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</si>
  <si>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</si>
  <si>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</si>
  <si>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</si>
  <si>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</si>
  <si>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</si>
  <si>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</si>
  <si>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</si>
  <si>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</si>
  <si>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</si>
  <si>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</si>
  <si>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</si>
  <si>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</si>
  <si>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</si>
  <si>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</si>
  <si>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</si>
  <si>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</si>
  <si>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</si>
  <si>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</si>
  <si>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</si>
  <si>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</si>
  <si>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</si>
  <si>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VVM procedure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</si>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</sst>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8734000.0481965691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853728.11015333328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54197.397147999996</v>
      </c>
      <c r="C4" t="s">
        <v>11</v>
      </c>
    </row>
    <row r="5" spans="1:3" s="26" customFormat="1" x14ac:dyDescent="0.25">
      <c r="A5" s="3" t="s">
        <v>12</v>
      </c>
      <c r="B5" s="48">
        <f>SUM(B2:B4)</f>
        <v>9641925.5554979015</v>
      </c>
      <c r="C5" s="62" t="s">
        <v>11</v>
      </c>
    </row>
    <row r="6" spans="1:3" x14ac:dyDescent="0.25">
      <c r="A6" s="47" t="s">
        <v>0</v>
      </c>
      <c r="B6" s="38">
        <f>Investeringer!E3</f>
        <v>5624308.5704166153</v>
      </c>
      <c r="C6" s="23" t="s">
        <v>11</v>
      </c>
    </row>
    <row r="7" spans="1:3" x14ac:dyDescent="0.25">
      <c r="A7" s="4" t="s">
        <v>1</v>
      </c>
      <c r="B7" s="35">
        <f>Investeringer!F3</f>
        <v>933364.08117981651</v>
      </c>
      <c r="C7" t="s">
        <v>11</v>
      </c>
    </row>
    <row r="8" spans="1:3" x14ac:dyDescent="0.25">
      <c r="A8" s="4" t="s">
        <v>2</v>
      </c>
      <c r="B8" s="35">
        <f>Investeringer!G3</f>
        <v>350500.02007628989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61095.391990666671</v>
      </c>
      <c r="C9" t="s">
        <v>11</v>
      </c>
    </row>
    <row r="10" spans="1:3" s="22" customFormat="1" x14ac:dyDescent="0.25">
      <c r="A10" s="3" t="s">
        <v>48</v>
      </c>
      <c r="B10" s="48">
        <f>SUM(B6:B9)</f>
        <v>6969268.0636633877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13304166</v>
      </c>
      <c r="C11" t="s">
        <v>11</v>
      </c>
    </row>
    <row r="12" spans="1:3" s="22" customFormat="1" x14ac:dyDescent="0.25">
      <c r="A12" s="3" t="s">
        <v>68</v>
      </c>
      <c r="B12" s="48">
        <f>SUM(B11:B11)</f>
        <v>13304166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29915359.619161289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30180162.604516599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69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8285902</v>
      </c>
      <c r="C2" s="49">
        <v>0</v>
      </c>
      <c r="D2" s="49">
        <f>B2+C2</f>
        <v>8285902</v>
      </c>
      <c r="E2" s="50">
        <f>D2</f>
        <v>8285902</v>
      </c>
      <c r="F2" s="49">
        <v>10810241.563093096</v>
      </c>
      <c r="G2" s="49">
        <v>0</v>
      </c>
      <c r="H2" s="49">
        <f>F2-G2</f>
        <v>10810241.563093096</v>
      </c>
      <c r="I2" s="49">
        <f>AVERAGEIF(E2:E4,"&lt;&gt;0")</f>
        <v>7768163.5522373328</v>
      </c>
      <c r="J2" s="49">
        <v>8734000.0481965691</v>
      </c>
      <c r="K2" s="39">
        <f>IF(H2&gt;I2,IF(I2&gt;J2,I2,J2),H2)</f>
        <v>8734000.0481965691</v>
      </c>
    </row>
    <row r="3" spans="1:11" s="23" customFormat="1" x14ac:dyDescent="0.25">
      <c r="A3" s="28">
        <v>2014</v>
      </c>
      <c r="B3" s="49">
        <v>7307985</v>
      </c>
      <c r="C3" s="49"/>
      <c r="D3" s="49">
        <f t="shared" ref="D3:D4" si="0">B3+C3</f>
        <v>7307985</v>
      </c>
      <c r="E3" s="50">
        <f>D3*Pristalsregulering!C7</f>
        <v>7313831.3879999993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7584826</v>
      </c>
      <c r="C4" s="49"/>
      <c r="D4" s="49">
        <f t="shared" si="0"/>
        <v>7584826</v>
      </c>
      <c r="E4" s="50">
        <f>D4*Pristalsregulering!$C$6*Pristalsregulering!$C$7</f>
        <v>7704757.2687119991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10" max="103" width="0" hidden="1" customWidth="1"/>
    <col min="104" max="104" width="9.140625" hidden="1" customWidth="1"/>
    <col min="105" max="111" width="0" hidden="1" customWidth="1"/>
    <col min="112" max="112" width="9.140625" hidden="1" customWidth="1"/>
    <col min="113" max="206" width="0" hidden="1" customWidth="1"/>
    <col min="207" max="207" width="9.140625" hidden="1" customWidth="1"/>
    <col min="208" max="214" width="0" hidden="1" customWidth="1"/>
    <col min="215" max="215" width="9.140625" hidden="1" customWidth="1"/>
    <col min="216" max="222" width="0" hidden="1" customWidth="1"/>
    <col min="223" max="223" width="9.140625" hidden="1" customWidth="1"/>
    <col min="224" max="309" width="0" hidden="1" customWidth="1"/>
    <col min="310" max="310" width="9.140625" hidden="1" customWidth="1"/>
    <col min="311" max="317" width="0" hidden="1" customWidth="1"/>
    <col min="318" max="318" width="9.140625" hidden="1" customWidth="1"/>
    <col min="319" max="325" width="0" hidden="1" customWidth="1"/>
    <col min="326" max="326" width="9.140625" hidden="1" customWidth="1"/>
    <col min="327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71</v>
      </c>
      <c r="C1" s="33"/>
      <c r="D1" s="63" t="s">
        <v>72</v>
      </c>
      <c r="E1" s="10"/>
      <c r="F1" s="63" t="s">
        <v>73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>
        <v>0</v>
      </c>
      <c r="C3" s="72">
        <v>0</v>
      </c>
      <c r="D3" s="45">
        <f>B3/Pristalsregulering!$C$8</f>
        <v>0</v>
      </c>
      <c r="E3" s="35">
        <f>C3/Pristalsregulering!$C$8</f>
        <v>0</v>
      </c>
      <c r="F3" s="45">
        <f>IF(D4=0,0,AVERAGEIF(D4:D6,"&lt;&gt;0"))+D3</f>
        <v>161718.44679999998</v>
      </c>
      <c r="G3" s="38">
        <f>IF(E4=0,0,AVERAGEIF(E4:E6,"&lt;&gt;0"))+E3</f>
        <v>692009.66335333325</v>
      </c>
      <c r="H3" s="57">
        <f>SUM(F3:G3)</f>
        <v>853728.11015333328</v>
      </c>
    </row>
    <row r="4" spans="1:8" x14ac:dyDescent="0.25">
      <c r="A4" s="28">
        <v>2015</v>
      </c>
      <c r="B4" s="35">
        <v>87131</v>
      </c>
      <c r="C4" s="35">
        <v>1060636</v>
      </c>
      <c r="D4" s="45">
        <f>B4</f>
        <v>87131</v>
      </c>
      <c r="E4" s="35">
        <f>C4</f>
        <v>1060636</v>
      </c>
      <c r="F4" s="45"/>
      <c r="G4" s="38"/>
      <c r="H4" s="54"/>
    </row>
    <row r="5" spans="1:8" x14ac:dyDescent="0.25">
      <c r="A5" s="28">
        <v>2014</v>
      </c>
      <c r="B5" s="35">
        <v>236117</v>
      </c>
      <c r="C5" s="35">
        <v>323615</v>
      </c>
      <c r="D5" s="45">
        <f>B5*Pristalsregulering!$C$7</f>
        <v>236305.89359999998</v>
      </c>
      <c r="E5" s="35">
        <f>C5*Pristalsregulering!$C$7</f>
        <v>323873.89199999999</v>
      </c>
      <c r="F5" s="45"/>
      <c r="G5" s="35"/>
      <c r="H5" s="45"/>
    </row>
    <row r="6" spans="1:8" x14ac:dyDescent="0.25">
      <c r="A6" s="28">
        <v>2013</v>
      </c>
      <c r="B6" s="35"/>
      <c r="C6" s="35">
        <v>680755</v>
      </c>
      <c r="D6" s="45">
        <f>B6*Pristalsregulering!$C$7*Pristalsregulering!$C$6</f>
        <v>0</v>
      </c>
      <c r="E6" s="35">
        <f>C6*Pristalsregulering!$C$7*Pristalsregulering!$C$6</f>
        <v>691519.09805999987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17900</v>
      </c>
      <c r="C3" s="42">
        <v>17545</v>
      </c>
      <c r="D3" s="42">
        <v>0</v>
      </c>
      <c r="E3" s="41">
        <f>B3</f>
        <v>17900</v>
      </c>
      <c r="F3" s="42">
        <f t="shared" ref="F3:G3" si="0">C3</f>
        <v>17545</v>
      </c>
      <c r="G3" s="43">
        <f t="shared" si="0"/>
        <v>0</v>
      </c>
      <c r="H3" s="44">
        <f>IF(E3=0,0,AVERAGEIF(E3:E5,"&lt;&gt;0"))+IF(F3=0,0,AVERAGEIF(F3:F5,"&lt;&gt;0"))+IF(G3=0,0,AVERAGEIF(G3:G5,"&lt;&gt;0"))</f>
        <v>54197.397147999996</v>
      </c>
    </row>
    <row r="4" spans="1:8" x14ac:dyDescent="0.25">
      <c r="A4" s="31">
        <v>2014</v>
      </c>
      <c r="B4" s="41">
        <v>24000</v>
      </c>
      <c r="C4" s="42">
        <v>33379</v>
      </c>
      <c r="D4" s="42">
        <v>0</v>
      </c>
      <c r="E4" s="41">
        <f>B4*Pristalsregulering!$C$7</f>
        <v>24019.199999999997</v>
      </c>
      <c r="F4" s="42">
        <f>C4*Pristalsregulering!$C$7</f>
        <v>33405.703199999996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15000</v>
      </c>
      <c r="C5" s="42">
        <v>53637</v>
      </c>
      <c r="D5" s="42">
        <v>0</v>
      </c>
      <c r="E5" s="41">
        <f>B5*Pristalsregulering!$C$7*Pristalsregulering!$C$6</f>
        <v>15237.179999999997</v>
      </c>
      <c r="F5" s="42">
        <f>C5*Pristalsregulering!$C$7*Pristalsregulering!$C$6</f>
        <v>54485.108243999988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70">
        <v>2015</v>
      </c>
      <c r="B3" s="38">
        <v>5166082.4074067902</v>
      </c>
      <c r="C3" s="38">
        <v>905268.77666666661</v>
      </c>
      <c r="D3" s="40">
        <v>349168.12</v>
      </c>
      <c r="E3" s="35">
        <f>B3*Pristalsregulering!C2*Pristalsregulering!C3*Pristalsregulering!C4*Pristalsregulering!C5*Pristalsregulering!C6*Pristalsregulering!C7</f>
        <v>5624308.5704166153</v>
      </c>
      <c r="F3" s="35">
        <v>933364.08117981651</v>
      </c>
      <c r="G3" s="35">
        <f xml:space="preserve"> D3/Pristalsregulering!$C$8</f>
        <v>350500.02007628989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70</v>
      </c>
      <c r="M2" s="6" t="s">
        <v>29</v>
      </c>
      <c r="N2" s="32"/>
    </row>
    <row r="3" spans="1:14" x14ac:dyDescent="0.25">
      <c r="A3" s="28">
        <v>2015</v>
      </c>
      <c r="B3" s="45">
        <v>20477</v>
      </c>
      <c r="C3" s="38">
        <v>33436</v>
      </c>
      <c r="D3" s="38">
        <v>0</v>
      </c>
      <c r="E3" s="40">
        <v>0</v>
      </c>
      <c r="F3" s="38">
        <f>B3</f>
        <v>20477</v>
      </c>
      <c r="G3" s="38">
        <f>C3</f>
        <v>33436</v>
      </c>
      <c r="H3" s="38">
        <f>D3</f>
        <v>0</v>
      </c>
      <c r="I3" s="40">
        <f>E3</f>
        <v>0</v>
      </c>
      <c r="J3" s="42">
        <f>AVERAGE(F3:F5)</f>
        <v>27659.391990666667</v>
      </c>
      <c r="K3" s="42">
        <f>G3</f>
        <v>33436</v>
      </c>
      <c r="L3" s="43">
        <f>AVERAGE(H3:H5)+AVERAGE(I3:I5)</f>
        <v>0</v>
      </c>
      <c r="M3" s="44">
        <f>SUM(J3:L3)</f>
        <v>61095.391990666671</v>
      </c>
      <c r="N3" s="23"/>
    </row>
    <row r="4" spans="1:14" x14ac:dyDescent="0.25">
      <c r="A4" s="28">
        <v>2014</v>
      </c>
      <c r="B4" s="45">
        <v>25017</v>
      </c>
      <c r="C4" s="38">
        <v>34935</v>
      </c>
      <c r="D4" s="38">
        <v>0</v>
      </c>
      <c r="E4" s="40">
        <v>0</v>
      </c>
      <c r="F4" s="38">
        <f>IF(B4="","",B4*Pristalsregulering!$C$7)</f>
        <v>25037.013599999998</v>
      </c>
      <c r="G4" s="38">
        <f>IF(C4="","",C4*Pristalsregulering!$C$7)</f>
        <v>34962.947999999997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36881</v>
      </c>
      <c r="C5" s="38">
        <v>0</v>
      </c>
      <c r="D5" s="38">
        <v>0</v>
      </c>
      <c r="E5" s="40">
        <v>0</v>
      </c>
      <c r="F5" s="38">
        <f>IF(B5="","",B5*Pristalsregulering!$C$7*Pristalsregulering!$C$6)</f>
        <v>37464.162371999992</v>
      </c>
      <c r="G5" s="38">
        <f>IF(C5="","",C5*Pristalsregulering!$C$7*Pristalsregulering!$C$6)</f>
        <v>0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73986</v>
      </c>
      <c r="E2" s="42">
        <v>838732</v>
      </c>
      <c r="F2" s="42">
        <v>589198</v>
      </c>
      <c r="G2" s="42">
        <v>11769727</v>
      </c>
      <c r="H2" s="42" t="s">
        <v>47</v>
      </c>
      <c r="I2" s="42">
        <v>0</v>
      </c>
      <c r="J2" s="42">
        <v>0</v>
      </c>
      <c r="K2" s="42"/>
      <c r="L2" s="43"/>
      <c r="M2" s="44">
        <f>SUM(B2:L2)</f>
        <v>13304166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2017-09-14T07:55:32Z</dcterms:modified>
</cp:coreProperties>
</file>