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G11" i="10" l="1"/>
  <c r="K12" i="22"/>
  <c r="K11" i="22"/>
  <c r="K10" i="22"/>
  <c r="F18" i="20"/>
  <c r="F19" i="20" s="1"/>
  <c r="F11" i="21" l="1"/>
  <c r="F12" i="21" s="1"/>
  <c r="D11" i="21"/>
  <c r="D12" i="21" s="1"/>
  <c r="K18" i="22" l="1"/>
  <c r="F11" i="20"/>
  <c r="F12" i="20" s="1"/>
  <c r="D11" i="20"/>
  <c r="D12" i="20" s="1"/>
  <c r="E17" i="22" s="1"/>
  <c r="E20" i="22" l="1"/>
  <c r="G17" i="22"/>
  <c r="G20" i="22" l="1"/>
  <c r="I17" i="22"/>
  <c r="G18" i="19"/>
  <c r="G19" i="19" s="1"/>
  <c r="E14" i="22" s="1"/>
  <c r="G12" i="7"/>
  <c r="G14" i="22" l="1"/>
  <c r="E19" i="22"/>
  <c r="E21" i="22"/>
  <c r="I20" i="22"/>
  <c r="K17" i="22"/>
  <c r="E15" i="13"/>
  <c r="F11" i="11"/>
  <c r="F12" i="11"/>
  <c r="K20" i="22" l="1"/>
  <c r="K19" i="22"/>
  <c r="I14" i="22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3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<sst xmlns="http://schemas.openxmlformats.org/spreadsheetml/2006/main" count="319" uniqueCount="144">
  <si>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</si>
  <si>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</si>
  <si>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</si>
  <si>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</si>
  <si>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</si>
  <si>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</si>
  <si>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</si>
  <si>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</si>
  <si>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</si>
  <si>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</si>
  <si>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</si>
  <si>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</si>
  <si>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</si>
  <si>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</si>
  <si>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</si>
  <si>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</si>
  <si>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</si>
  <si>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</si>
  <si>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</si>
  <si>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</si>
  <si>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</si>
  <si>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</si>
  <si>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</si>
  <si>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</si>
  <si>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</si>
  <si>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</si>
  <si>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</si>
  <si>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</si>
  <si>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</si>
  <si>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</si>
  <si>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</si>
  <si>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</si>
  <si>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</si>
  <si>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</si>
  <si>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</si>
  <si>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</si>
  <si>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</si>
  <si>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</si>
  <si>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</si>
  <si>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</si>
  <si>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</si>
  <si>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</si>
  <si>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</si>
  <si>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</si>
  <si>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</si>
  <si>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</si>
  <si>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</si>
  <si>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</si>
  <si>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</si>
  <si>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</si>
  <si>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</si>
  <si>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</si>
  <si>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</si>
  <si>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</si>
  <si>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</si>
  <si>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</si>
  <si>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</si>
  <si>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</si>
  <si>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</si>
  <si>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</si>
  <si>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</si>
  <si>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</si>
  <si>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</si>
  <si>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</si>
  <si>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</si>
  <si>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</si>
  <si>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</si>
  <si>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</si>
  <si>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</si>
  <si>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</si>
  <si>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</si>
  <si>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</si>
  <si>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</si>
  <si>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</si>
  <si>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</si>
  <si>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</si>
  <si>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</si>
  <si>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</si>
  <si>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</si>
  <si>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</si>
  <si>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</si>
  <si>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</si>
  <si>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</si>
  <si>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</si>
  <si>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</si>
  <si>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</si>
  <si>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</si>
  <si>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</si>
  <si>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</si>
  <si>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</si>
  <si>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</si>
  <si>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</si>
  <si>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</si>
  <si>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</si>
  <si>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</si>
  <si>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</si>
  <si>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</si>
  <si>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</si>
  <si>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</si>
  <si>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</si>
  <si>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</si>
  <si>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</si>
  <si>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</si>
  <si>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</si>
  <si>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</si>
  <si>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</si>
  <si>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</si>
  <si>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</si>
  <si>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</si>
  <si>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</si>
  <si>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</si>
  <si>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</si>
  <si>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</si>
  <si>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</si>
  <si>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</si>
  <si>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</si>
  <si>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</si>
  <si>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 50mm &lt; Ledningsnet ≤ Ø110 mm</t>
  </si>
  <si>
    <t>Afregningsmålere, elektroniske ≤ Ø 110mm (Qn 10)</t>
  </si>
  <si>
    <t>Køretøjer, små lastvogne (&lt; 3.500 kg.)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</si>
  <si>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</si>
  <si>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</si>
  <si>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</si>
  <si>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</si>
  <si>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</si>
  <si>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</si>
  <si>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</si>
  <si>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</si>
  <si>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</si>
  <si>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</si>
  <si>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</si>
  <si>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</si>
  <si>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</si>
  <si>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</si>
  <si>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</si>
  <si>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</si>
  <si>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</si>
  <si>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</si>
  <si>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</si>
  <si>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</si>
  <si>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Udvidelse af forsyningsområdet (§ 11, stk. 4)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</si>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</sst>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2" t="s">
        <v>115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"/>
    </row>
    <row r="4" spans="1:13" ht="15" customHeight="1" x14ac:dyDescent="0.2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2"/>
    </row>
    <row r="5" spans="1:13" x14ac:dyDescent="0.25">
      <c r="A5" s="2"/>
      <c r="B5" s="83" t="s">
        <v>104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4" t="s">
        <v>105</v>
      </c>
      <c r="C9" s="85"/>
      <c r="D9" s="86"/>
      <c r="E9" s="48">
        <v>4855665.3228352256</v>
      </c>
      <c r="F9" s="13" t="s">
        <v>4</v>
      </c>
      <c r="G9" s="48">
        <v>4865887.6676144404</v>
      </c>
      <c r="H9" s="13" t="s">
        <v>4</v>
      </c>
      <c r="I9" s="48">
        <v>4876481.6225198675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79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1635463.3526841092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1744853.9209079132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1987602.6534009068</v>
      </c>
      <c r="L12" s="8" t="s">
        <v>4</v>
      </c>
      <c r="M12" s="2"/>
    </row>
    <row r="13" spans="1:13" x14ac:dyDescent="0.25">
      <c r="A13" s="2"/>
      <c r="B13" s="46" t="s">
        <v>143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-214652.44829854247</v>
      </c>
      <c r="L13" s="8" t="s">
        <v>4</v>
      </c>
      <c r="M13" s="2"/>
    </row>
    <row r="14" spans="1:13" x14ac:dyDescent="0.25">
      <c r="A14" s="2"/>
      <c r="B14" s="79" t="s">
        <v>107</v>
      </c>
      <c r="C14" s="80"/>
      <c r="D14" s="81"/>
      <c r="E14" s="42">
        <f>'Fane 4. Ikke-påvirkelige omk.'!G19</f>
        <v>-260046.60747450002</v>
      </c>
      <c r="F14" s="8" t="s">
        <v>4</v>
      </c>
      <c r="G14" s="9">
        <f>E14*(1+$E$25/100)</f>
        <v>-264597.42310530378</v>
      </c>
      <c r="H14" s="8" t="s">
        <v>4</v>
      </c>
      <c r="I14" s="9">
        <f>G14*(1+$E$25/100)</f>
        <v>-269227.87800964661</v>
      </c>
      <c r="J14" s="8" t="s">
        <v>4</v>
      </c>
      <c r="K14" s="51">
        <f>I14*(1+$E$25/100)</f>
        <v>-273939.36587481544</v>
      </c>
      <c r="L14" s="8" t="s">
        <v>4</v>
      </c>
      <c r="M14" s="2"/>
    </row>
    <row r="15" spans="1:13" x14ac:dyDescent="0.25">
      <c r="A15" s="2"/>
      <c r="B15" s="79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-136708.86666666667</v>
      </c>
      <c r="L15" s="8" t="s">
        <v>4</v>
      </c>
      <c r="M15" s="2"/>
    </row>
    <row r="16" spans="1:13" x14ac:dyDescent="0.25">
      <c r="A16" s="2"/>
      <c r="B16" s="87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553440.81099254731</v>
      </c>
      <c r="L16" s="8" t="s">
        <v>4</v>
      </c>
      <c r="M16" s="2"/>
    </row>
    <row r="17" spans="1:13" x14ac:dyDescent="0.25">
      <c r="A17" s="2"/>
      <c r="B17" s="87" t="s">
        <v>109</v>
      </c>
      <c r="C17" s="80"/>
      <c r="D17" s="81"/>
      <c r="E17" s="9">
        <f>'Fane 9. Tillæg'!D12+'Fane 9. Tillæg'!F12</f>
        <v>92686.11</v>
      </c>
      <c r="F17" s="8" t="s">
        <v>4</v>
      </c>
      <c r="G17" s="9">
        <f>E17*(1+$E$25/100)*(1-$E$26/100)</f>
        <v>92704.878937275003</v>
      </c>
      <c r="H17" s="8" t="s">
        <v>4</v>
      </c>
      <c r="I17" s="9">
        <f>G17*(1+$E$25/100)*(1-$E$26/100)</f>
        <v>92723.651675259796</v>
      </c>
      <c r="J17" s="8" t="s">
        <v>4</v>
      </c>
      <c r="K17" s="51">
        <f>I17*(1+$E$25/100)*(1-$E$26/100)</f>
        <v>92742.428214724045</v>
      </c>
      <c r="L17" s="8" t="s">
        <v>4</v>
      </c>
      <c r="M17" s="2"/>
    </row>
    <row r="18" spans="1:13" x14ac:dyDescent="0.25">
      <c r="A18" s="2"/>
      <c r="B18" s="87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87" t="s">
        <v>47</v>
      </c>
      <c r="C19" s="80"/>
      <c r="D19" s="81"/>
      <c r="E19" s="42">
        <f>(E17+E14)*($E$25/100)</f>
        <v>-2928.8087058037509</v>
      </c>
      <c r="F19" s="8" t="s">
        <v>4</v>
      </c>
      <c r="G19" s="42">
        <f>(G17+G14)*($E$25/100)</f>
        <v>-3008.1195229405039</v>
      </c>
      <c r="H19" s="8" t="s">
        <v>4</v>
      </c>
      <c r="I19" s="42">
        <f>(I17+I14)*($E$25/100)</f>
        <v>-3088.8239608517692</v>
      </c>
      <c r="J19" s="8" t="s">
        <v>4</v>
      </c>
      <c r="K19" s="42">
        <f>SUM(K10:K14,K17:K18)*($E$25/100)</f>
        <v>87011.234468100156</v>
      </c>
      <c r="L19" s="8" t="s">
        <v>4</v>
      </c>
      <c r="M19" s="2"/>
    </row>
    <row r="20" spans="1:13" x14ac:dyDescent="0.25">
      <c r="A20" s="2"/>
      <c r="B20" s="87" t="s">
        <v>14</v>
      </c>
      <c r="C20" s="80"/>
      <c r="D20" s="81"/>
      <c r="E20" s="42">
        <f>-E17*(1+$E$25/100)*($E$26/100)</f>
        <v>-1603.2379877250003</v>
      </c>
      <c r="F20" s="8" t="s">
        <v>4</v>
      </c>
      <c r="G20" s="42">
        <f>-G17*(1+$E$25/100)*($E$26/100)</f>
        <v>-1603.5626434175144</v>
      </c>
      <c r="H20" s="8" t="s">
        <v>4</v>
      </c>
      <c r="I20" s="42">
        <f>-I17*(1+$E$25/100)*($E$26/100)</f>
        <v>-1603.8873648528067</v>
      </c>
      <c r="J20" s="8" t="s">
        <v>4</v>
      </c>
      <c r="K20" s="42">
        <f>-SUM(K10:K11,K13,K17:K18)*(1+$E$25/100)*($E$26/100)</f>
        <v>-56362.299467558172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4683772.7786671966</v>
      </c>
      <c r="F21" s="38" t="s">
        <v>4</v>
      </c>
      <c r="G21" s="49">
        <f>SUM(G9:G20)</f>
        <v>4689383.4412800539</v>
      </c>
      <c r="H21" s="38" t="s">
        <v>4</v>
      </c>
      <c r="I21" s="49">
        <f>SUM(I9:I20)</f>
        <v>4695284.6848597759</v>
      </c>
      <c r="J21" s="38" t="s">
        <v>4</v>
      </c>
      <c r="K21" s="52">
        <f>SUM(K9:K20)</f>
        <v>5419451.4203607179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87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26:D26"/>
    <mergeCell ref="B16:D16"/>
    <mergeCell ref="B17:D17"/>
    <mergeCell ref="B18:D18"/>
    <mergeCell ref="B19:D19"/>
    <mergeCell ref="B20:D20"/>
    <mergeCell ref="B15:D15"/>
    <mergeCell ref="B3:L4"/>
    <mergeCell ref="B5:L5"/>
    <mergeCell ref="B9:D9"/>
    <mergeCell ref="B10:D10"/>
    <mergeCell ref="B14:D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72</v>
      </c>
      <c r="C9" s="80"/>
      <c r="D9" s="80"/>
      <c r="E9" s="80"/>
      <c r="F9" s="81"/>
      <c r="G9" s="21">
        <v>1552521.2857093569</v>
      </c>
      <c r="H9" s="17" t="s">
        <v>4</v>
      </c>
      <c r="I9" s="2"/>
    </row>
    <row r="10" spans="1:9" x14ac:dyDescent="0.25">
      <c r="A10" s="2"/>
      <c r="B10" s="87" t="s">
        <v>73</v>
      </c>
      <c r="C10" s="80"/>
      <c r="D10" s="80"/>
      <c r="E10" s="80"/>
      <c r="F10" s="81"/>
      <c r="G10" s="21">
        <v>1656364.1418299612</v>
      </c>
      <c r="H10" s="17" t="s">
        <v>4</v>
      </c>
      <c r="I10" s="2"/>
    </row>
    <row r="11" spans="1:9" x14ac:dyDescent="0.25">
      <c r="A11" s="2"/>
      <c r="B11" s="87" t="s">
        <v>90</v>
      </c>
      <c r="C11" s="80"/>
      <c r="D11" s="80"/>
      <c r="E11" s="80"/>
      <c r="F11" s="81"/>
      <c r="G11" s="21">
        <v>1886801.9401797799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5095687.367719098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74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4" t="s">
        <v>77</v>
      </c>
      <c r="C9" s="85"/>
      <c r="D9" s="86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120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121</v>
      </c>
      <c r="C11" s="96"/>
      <c r="D11" s="96"/>
      <c r="E11" s="55">
        <v>16889.574799999999</v>
      </c>
      <c r="F11" s="17" t="s">
        <v>4</v>
      </c>
      <c r="G11" s="21">
        <v>16954</v>
      </c>
      <c r="H11" s="17" t="s">
        <v>4</v>
      </c>
      <c r="I11" s="2"/>
    </row>
    <row r="12" spans="1:9" x14ac:dyDescent="0.25">
      <c r="A12" s="2"/>
      <c r="B12" s="95" t="s">
        <v>122</v>
      </c>
      <c r="C12" s="96"/>
      <c r="D12" s="96"/>
      <c r="E12" s="55">
        <v>151701.33600000001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123</v>
      </c>
      <c r="C13" s="96"/>
      <c r="D13" s="96"/>
      <c r="E13" s="55">
        <v>32399.4126</v>
      </c>
      <c r="F13" s="17" t="s">
        <v>4</v>
      </c>
      <c r="G13" s="21">
        <v>3790</v>
      </c>
      <c r="H13" s="17" t="s">
        <v>4</v>
      </c>
      <c r="I13" s="2"/>
    </row>
    <row r="14" spans="1:9" x14ac:dyDescent="0.25">
      <c r="A14" s="2"/>
      <c r="B14" s="95" t="s">
        <v>124</v>
      </c>
      <c r="C14" s="96"/>
      <c r="D14" s="96"/>
      <c r="E14" s="55">
        <v>1662149.7379999999</v>
      </c>
      <c r="F14" s="17" t="s">
        <v>4</v>
      </c>
      <c r="G14" s="21">
        <v>1586822</v>
      </c>
      <c r="H14" s="17" t="s">
        <v>4</v>
      </c>
      <c r="I14" s="2"/>
    </row>
    <row r="15" spans="1:9" x14ac:dyDescent="0.25">
      <c r="A15" s="2"/>
      <c r="B15" s="95" t="s">
        <v>125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126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127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-255574.06140000001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-260046.60747450002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98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36</v>
      </c>
      <c r="C9" s="80"/>
      <c r="D9" s="80"/>
      <c r="E9" s="80"/>
      <c r="F9" s="81"/>
      <c r="G9" s="21">
        <v>-1723405</v>
      </c>
      <c r="H9" s="17" t="s">
        <v>4</v>
      </c>
      <c r="I9" s="2"/>
    </row>
    <row r="10" spans="1:9" x14ac:dyDescent="0.25">
      <c r="A10" s="2"/>
      <c r="B10" s="87" t="s">
        <v>81</v>
      </c>
      <c r="C10" s="80"/>
      <c r="D10" s="80"/>
      <c r="E10" s="80"/>
      <c r="F10" s="81"/>
      <c r="G10" s="21">
        <v>-1228166.2433862435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-495238.75661375653</v>
      </c>
      <c r="H11" s="26" t="s">
        <v>4</v>
      </c>
      <c r="I11" s="2"/>
    </row>
    <row r="12" spans="1:9" x14ac:dyDescent="0.25">
      <c r="A12" s="2"/>
      <c r="B12" s="87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-165079.58553791884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7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99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636835</v>
      </c>
      <c r="F10" s="9">
        <f>E10/D10</f>
        <v>8491.1333333333332</v>
      </c>
      <c r="G10" s="17" t="s">
        <v>4</v>
      </c>
      <c r="H10" s="2"/>
    </row>
    <row r="11" spans="1:8" ht="26.25" x14ac:dyDescent="0.25">
      <c r="A11" s="2"/>
      <c r="B11" s="43" t="s">
        <v>118</v>
      </c>
      <c r="C11" s="28">
        <v>2016</v>
      </c>
      <c r="D11" s="22">
        <v>10</v>
      </c>
      <c r="E11" s="21">
        <v>88910</v>
      </c>
      <c r="F11" s="9">
        <f t="shared" ref="F11:F12" si="0">E11/D11</f>
        <v>8891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5</v>
      </c>
      <c r="E12" s="21">
        <v>65000</v>
      </c>
      <c r="F12" s="9">
        <f t="shared" si="0"/>
        <v>13000</v>
      </c>
      <c r="G12" s="17" t="s">
        <v>4</v>
      </c>
      <c r="H12" s="2"/>
    </row>
    <row r="13" spans="1:8" x14ac:dyDescent="0.25">
      <c r="A13" s="2"/>
      <c r="B13" s="91" t="s">
        <v>52</v>
      </c>
      <c r="C13" s="92"/>
      <c r="D13" s="92"/>
      <c r="E13" s="93"/>
      <c r="F13" s="15">
        <f>SUM(F10:F12)</f>
        <v>30382.133333333331</v>
      </c>
      <c r="G13" s="16" t="s">
        <v>4</v>
      </c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</sheetData>
  <sheetProtection password="DFE9" sheet="1" objects="1" scenarios="1"/>
  <mergeCells count="4">
    <mergeCell ref="B13:E1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133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87" t="s">
        <v>53</v>
      </c>
      <c r="C9" s="80"/>
      <c r="D9" s="80"/>
      <c r="E9" s="80"/>
      <c r="F9" s="81"/>
      <c r="G9" s="21">
        <v>1630625</v>
      </c>
      <c r="H9" s="17" t="s">
        <v>4</v>
      </c>
      <c r="I9" s="2"/>
    </row>
    <row r="10" spans="1:9" x14ac:dyDescent="0.25">
      <c r="A10" s="2"/>
      <c r="B10" s="87" t="s">
        <v>54</v>
      </c>
      <c r="C10" s="80"/>
      <c r="D10" s="80"/>
      <c r="E10" s="80"/>
      <c r="F10" s="81"/>
      <c r="G10" s="21">
        <v>1807500</v>
      </c>
      <c r="H10" s="17" t="s">
        <v>4</v>
      </c>
      <c r="I10" s="2"/>
    </row>
    <row r="11" spans="1:9" x14ac:dyDescent="0.25">
      <c r="A11" s="2"/>
      <c r="B11" s="91" t="s">
        <v>134</v>
      </c>
      <c r="C11" s="92"/>
      <c r="D11" s="92"/>
      <c r="E11" s="92"/>
      <c r="F11" s="93"/>
      <c r="G11" s="15">
        <f>G9-G10</f>
        <v>-176875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135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87" t="s">
        <v>55</v>
      </c>
      <c r="C15" s="80"/>
      <c r="D15" s="80"/>
      <c r="E15" s="80"/>
      <c r="F15" s="81"/>
      <c r="G15" s="21">
        <v>-2216</v>
      </c>
      <c r="H15" s="17" t="s">
        <v>4</v>
      </c>
      <c r="I15" s="2"/>
    </row>
    <row r="16" spans="1:9" x14ac:dyDescent="0.25">
      <c r="A16" s="2"/>
      <c r="B16" s="87" t="s">
        <v>56</v>
      </c>
      <c r="C16" s="80"/>
      <c r="D16" s="80"/>
      <c r="E16" s="80"/>
      <c r="F16" s="81"/>
      <c r="G16" s="21">
        <v>-12000</v>
      </c>
      <c r="H16" s="17" t="s">
        <v>4</v>
      </c>
      <c r="I16" s="2"/>
    </row>
    <row r="17" spans="1:9" x14ac:dyDescent="0.25">
      <c r="A17" s="2"/>
      <c r="B17" s="91" t="s">
        <v>135</v>
      </c>
      <c r="C17" s="92"/>
      <c r="D17" s="92"/>
      <c r="E17" s="92"/>
      <c r="F17" s="93"/>
      <c r="G17" s="15">
        <f>G15-G16</f>
        <v>9784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136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87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87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136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137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87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137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87" t="s">
        <v>62</v>
      </c>
      <c r="C33" s="80"/>
      <c r="D33" s="80"/>
      <c r="E33" s="80"/>
      <c r="F33" s="81"/>
      <c r="G33" s="9">
        <f>'Fane 6. Gen. inv. i 2016'!F13</f>
        <v>30382.133333333331</v>
      </c>
      <c r="H33" s="17" t="s">
        <v>4</v>
      </c>
      <c r="I33" s="2"/>
    </row>
    <row r="34" spans="1:9" x14ac:dyDescent="0.25">
      <c r="A34" s="2"/>
      <c r="B34" s="87" t="s">
        <v>63</v>
      </c>
      <c r="C34" s="80"/>
      <c r="D34" s="80"/>
      <c r="E34" s="80"/>
      <c r="F34" s="81"/>
      <c r="G34" s="21">
        <v>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30382.133333333331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5534122.8109925473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87" t="s">
        <v>16</v>
      </c>
      <c r="C11" s="80"/>
      <c r="D11" s="81"/>
      <c r="E11" s="21">
        <v>1303756</v>
      </c>
      <c r="F11" s="17" t="s">
        <v>4</v>
      </c>
      <c r="G11" s="14"/>
      <c r="H11" s="29"/>
      <c r="I11" s="2"/>
    </row>
    <row r="12" spans="1:9" x14ac:dyDescent="0.25">
      <c r="A12" s="2"/>
      <c r="B12" s="87" t="s">
        <v>67</v>
      </c>
      <c r="C12" s="80"/>
      <c r="D12" s="81"/>
      <c r="E12" s="21">
        <v>293059</v>
      </c>
      <c r="F12" s="17" t="s">
        <v>4</v>
      </c>
      <c r="G12" s="10"/>
      <c r="H12" s="30"/>
      <c r="I12" s="2"/>
    </row>
    <row r="13" spans="1:9" x14ac:dyDescent="0.25">
      <c r="A13" s="2"/>
      <c r="B13" s="87" t="s">
        <v>68</v>
      </c>
      <c r="C13" s="80"/>
      <c r="D13" s="81"/>
      <c r="E13" s="21">
        <v>48914</v>
      </c>
      <c r="F13" s="17" t="s">
        <v>4</v>
      </c>
      <c r="G13" s="10"/>
      <c r="H13" s="30"/>
      <c r="I13" s="2"/>
    </row>
    <row r="14" spans="1:9" x14ac:dyDescent="0.25">
      <c r="A14" s="2"/>
      <c r="B14" s="87" t="s">
        <v>69</v>
      </c>
      <c r="C14" s="80"/>
      <c r="D14" s="81"/>
      <c r="E14" s="21">
        <v>25667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1671396</v>
      </c>
      <c r="F15" s="25" t="s">
        <v>4</v>
      </c>
      <c r="G15" s="10"/>
      <c r="H15" s="30"/>
      <c r="I15" s="2"/>
    </row>
    <row r="16" spans="1:9" x14ac:dyDescent="0.25">
      <c r="A16" s="2"/>
      <c r="B16" s="87" t="s">
        <v>18</v>
      </c>
      <c r="C16" s="80"/>
      <c r="D16" s="81"/>
      <c r="E16" s="21">
        <v>176670</v>
      </c>
      <c r="F16" s="17" t="s">
        <v>4</v>
      </c>
      <c r="G16" s="10"/>
      <c r="H16" s="30"/>
      <c r="I16" s="2"/>
    </row>
    <row r="17" spans="1:9" x14ac:dyDescent="0.25">
      <c r="A17" s="2"/>
      <c r="B17" s="87" t="s">
        <v>19</v>
      </c>
      <c r="C17" s="80"/>
      <c r="D17" s="81"/>
      <c r="E17" s="21">
        <v>23000</v>
      </c>
      <c r="F17" s="17" t="s">
        <v>4</v>
      </c>
      <c r="G17" s="10"/>
      <c r="H17" s="30"/>
      <c r="I17" s="2"/>
    </row>
    <row r="18" spans="1:9" x14ac:dyDescent="0.25">
      <c r="A18" s="2"/>
      <c r="B18" s="87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199670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-790745</v>
      </c>
      <c r="F21" s="17" t="s">
        <v>4</v>
      </c>
      <c r="G21" s="10"/>
      <c r="H21" s="30"/>
      <c r="I21" s="2"/>
    </row>
    <row r="22" spans="1:9" x14ac:dyDescent="0.25">
      <c r="A22" s="2"/>
      <c r="B22" s="87" t="s">
        <v>24</v>
      </c>
      <c r="C22" s="80"/>
      <c r="D22" s="81"/>
      <c r="E22" s="21">
        <v>-440664</v>
      </c>
      <c r="F22" s="17" t="s">
        <v>4</v>
      </c>
      <c r="G22" s="10"/>
      <c r="H22" s="30"/>
      <c r="I22" s="2"/>
    </row>
    <row r="23" spans="1:9" x14ac:dyDescent="0.25">
      <c r="A23" s="2"/>
      <c r="B23" s="87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-1231409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639657</v>
      </c>
      <c r="F28" s="25" t="s">
        <v>4</v>
      </c>
      <c r="G28" s="1">
        <f>IF(E28&lt;0,0,-E28)</f>
        <v>-639657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616663</v>
      </c>
      <c r="F30" s="25" t="s">
        <v>4</v>
      </c>
      <c r="G30" s="12">
        <f>-$E$30</f>
        <v>-616663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3692667</v>
      </c>
      <c r="F32" s="17" t="s">
        <v>4</v>
      </c>
      <c r="G32" s="14"/>
      <c r="H32" s="29"/>
      <c r="I32" s="2"/>
    </row>
    <row r="33" spans="1:9" x14ac:dyDescent="0.25">
      <c r="A33" s="2"/>
      <c r="B33" s="87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31695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3724362</v>
      </c>
      <c r="F35" s="25" t="s">
        <v>4</v>
      </c>
      <c r="G35" s="12">
        <f>-E35</f>
        <v>-3724362</v>
      </c>
      <c r="H35" s="25" t="s">
        <v>4</v>
      </c>
      <c r="I35" s="2"/>
    </row>
    <row r="36" spans="1:9" x14ac:dyDescent="0.25">
      <c r="A36" s="2"/>
      <c r="B36" s="91" t="s">
        <v>132</v>
      </c>
      <c r="C36" s="92"/>
      <c r="D36" s="92"/>
      <c r="E36" s="92"/>
      <c r="F36" s="93"/>
      <c r="G36" s="15">
        <f>$G$9+$G$28+$G$30+$G$35</f>
        <v>553440.81099254731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102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131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4" t="s">
        <v>78</v>
      </c>
      <c r="C9" s="86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140</v>
      </c>
      <c r="C10" s="109"/>
      <c r="D10" s="47">
        <v>91092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91092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92686.11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141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4" t="s">
        <v>142</v>
      </c>
      <c r="C16" s="85"/>
      <c r="D16" s="85"/>
      <c r="E16" s="86"/>
      <c r="F16" s="100" t="s">
        <v>128</v>
      </c>
      <c r="G16" s="100"/>
      <c r="H16" s="2"/>
    </row>
    <row r="17" spans="1:8" x14ac:dyDescent="0.25">
      <c r="A17" s="2"/>
      <c r="B17" s="87" t="s">
        <v>139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129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130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138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2017-09-15T11:56:46Z</dcterms:modified>
</cp:coreProperties>
</file>