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l="1"/>
  <c r="F11" i="20"/>
  <c r="F12" i="20" s="1"/>
  <c r="D11" i="20"/>
  <c r="D12" i="20" s="1"/>
  <c r="E17" i="22" s="1"/>
  <c r="E20" i="22" l="1"/>
  <c r="G17" i="22"/>
  <c r="G20" i="22" l="1"/>
  <c r="I17" i="22"/>
  <c r="G18" i="19"/>
  <c r="G19" i="19" s="1"/>
  <c r="E14" i="22" s="1"/>
  <c r="G12" i="7"/>
  <c r="G14" i="22" l="1"/>
  <c r="E19" i="22"/>
  <c r="E21" i="22"/>
  <c r="I20" i="22"/>
  <c r="K17" i="22"/>
  <c r="E15" i="13"/>
  <c r="F11" i="11"/>
  <c r="F12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3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<sst xmlns="http://schemas.openxmlformats.org/spreadsheetml/2006/main" count="319" uniqueCount="143">
  <si>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</si>
  <si>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</si>
  <si>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</si>
  <si>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</si>
  <si>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</si>
  <si>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</si>
  <si>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</si>
  <si>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</si>
  <si>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</si>
  <si>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</si>
  <si>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</si>
  <si>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</si>
  <si>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</si>
  <si>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</si>
  <si>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</si>
  <si>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</si>
  <si>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</si>
  <si>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</si>
  <si>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</si>
  <si>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</si>
  <si>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</si>
  <si>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</si>
  <si>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</si>
  <si>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</si>
  <si>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</si>
  <si>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</si>
  <si>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</si>
  <si>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</si>
  <si>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</si>
  <si>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</si>
  <si>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</si>
  <si>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</si>
  <si>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</si>
  <si>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</si>
  <si>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</si>
  <si>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</si>
  <si>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</si>
  <si>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</si>
  <si>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</si>
  <si>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</si>
  <si>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</si>
  <si>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</si>
  <si>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</si>
  <si>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</si>
  <si>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</si>
  <si>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</si>
  <si>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</si>
  <si>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</si>
  <si>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</si>
  <si>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</si>
  <si>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</si>
  <si>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</si>
  <si>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</si>
  <si>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</si>
  <si>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</si>
  <si>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</si>
  <si>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</si>
  <si>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</si>
  <si>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</si>
  <si>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</si>
  <si>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</si>
  <si>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</si>
  <si>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</si>
  <si>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</si>
  <si>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</si>
  <si>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</si>
  <si>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</si>
  <si>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</si>
  <si>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</si>
  <si>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</si>
  <si>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</si>
  <si>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</si>
  <si>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</si>
  <si>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</si>
  <si>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</si>
  <si>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</si>
  <si>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</si>
  <si>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</si>
  <si>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</si>
  <si>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</si>
  <si>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</si>
  <si>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</si>
  <si>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</si>
  <si>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</si>
  <si>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</si>
  <si>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</si>
  <si>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</si>
  <si>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</si>
  <si>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</si>
  <si>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</si>
  <si>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</si>
  <si>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</si>
  <si>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</si>
  <si>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</si>
  <si>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</si>
  <si>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</si>
  <si>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</si>
  <si>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</si>
  <si>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</si>
  <si>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</si>
  <si>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</si>
  <si>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</si>
  <si>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</si>
  <si>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</si>
  <si>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</si>
  <si>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</si>
  <si>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</si>
  <si>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</si>
  <si>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</si>
  <si>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</si>
  <si>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</si>
  <si>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</si>
  <si>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</si>
  <si>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</si>
  <si>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</si>
  <si>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</si>
  <si>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</si>
  <si>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</si>
  <si>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Beluftningsanlæg, kompressorbeluftning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</si>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</sst>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4280922.3229794716</v>
      </c>
      <c r="F9" s="13" t="s">
        <v>4</v>
      </c>
      <c r="G9" s="48">
        <v>4291704.9612740735</v>
      </c>
      <c r="H9" s="13" t="s">
        <v>4</v>
      </c>
      <c r="I9" s="48">
        <v>4302834.3520886377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1497698.2424858278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1180774.4897822638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1881377.7280218629</v>
      </c>
      <c r="L12" s="8" t="s">
        <v>4</v>
      </c>
      <c r="M12" s="2"/>
    </row>
    <row r="13" spans="1:13" x14ac:dyDescent="0.25">
      <c r="A13" s="2"/>
      <c r="B13" s="46" t="s">
        <v>142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-186267.24594504526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-16865.960749000023</v>
      </c>
      <c r="F14" s="8" t="s">
        <v>4</v>
      </c>
      <c r="G14" s="9">
        <f>E14*(1+$E$25/100)</f>
        <v>-17161.115062107525</v>
      </c>
      <c r="H14" s="8" t="s">
        <v>4</v>
      </c>
      <c r="I14" s="9">
        <f>G14*(1+$E$25/100)</f>
        <v>-17461.434575694409</v>
      </c>
      <c r="J14" s="8" t="s">
        <v>4</v>
      </c>
      <c r="K14" s="51">
        <f>I14*(1+$E$25/100)</f>
        <v>-17767.009680769064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-343352.73333333334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328741.46945795137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-295.15431310750046</v>
      </c>
      <c r="F19" s="8" t="s">
        <v>4</v>
      </c>
      <c r="G19" s="42">
        <f>(G17+G14)*($E$25/100)</f>
        <v>-300.31951358688173</v>
      </c>
      <c r="H19" s="8" t="s">
        <v>4</v>
      </c>
      <c r="I19" s="42">
        <f>(I17+I14)*($E$25/100)</f>
        <v>-305.57510507465219</v>
      </c>
      <c r="J19" s="8" t="s">
        <v>4</v>
      </c>
      <c r="K19" s="42">
        <f>SUM(K10:K14,K17:K18)*($E$25/100)</f>
        <v>76226.783581622454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-43108.924399672891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4263761.2079173634</v>
      </c>
      <c r="F21" s="38" t="s">
        <v>4</v>
      </c>
      <c r="G21" s="49">
        <f>SUM(G9:G20)</f>
        <v>4274243.5266983788</v>
      </c>
      <c r="H21" s="38" t="s">
        <v>4</v>
      </c>
      <c r="I21" s="49">
        <f>SUM(I9:I20)</f>
        <v>4285067.3424078682</v>
      </c>
      <c r="J21" s="38" t="s">
        <v>4</v>
      </c>
      <c r="K21" s="52">
        <f>SUM(K9:K20)</f>
        <v>4374322.7999707079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1421742.8945825219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1120891.8414472411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1785964.18221156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4328598.918241323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119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120</v>
      </c>
      <c r="C11" s="96"/>
      <c r="D11" s="96"/>
      <c r="E11" s="55">
        <v>20156.114600000001</v>
      </c>
      <c r="F11" s="17" t="s">
        <v>4</v>
      </c>
      <c r="G11" s="21">
        <v>23292</v>
      </c>
      <c r="H11" s="17" t="s">
        <v>4</v>
      </c>
      <c r="I11" s="2"/>
    </row>
    <row r="12" spans="1:9" x14ac:dyDescent="0.25">
      <c r="A12" s="2"/>
      <c r="B12" s="95" t="s">
        <v>121</v>
      </c>
      <c r="C12" s="96"/>
      <c r="D12" s="96"/>
      <c r="E12" s="55">
        <v>48837.7088</v>
      </c>
      <c r="F12" s="17" t="s">
        <v>4</v>
      </c>
      <c r="G12" s="21">
        <v>131482</v>
      </c>
      <c r="H12" s="17" t="s">
        <v>4</v>
      </c>
      <c r="I12" s="2"/>
    </row>
    <row r="13" spans="1:9" x14ac:dyDescent="0.25">
      <c r="A13" s="2"/>
      <c r="B13" s="95" t="s">
        <v>122</v>
      </c>
      <c r="C13" s="96"/>
      <c r="D13" s="96"/>
      <c r="E13" s="55">
        <v>32399.4126</v>
      </c>
      <c r="F13" s="17" t="s">
        <v>4</v>
      </c>
      <c r="G13" s="21">
        <v>3754</v>
      </c>
      <c r="H13" s="17" t="s">
        <v>4</v>
      </c>
      <c r="I13" s="2"/>
    </row>
    <row r="14" spans="1:9" x14ac:dyDescent="0.25">
      <c r="A14" s="2"/>
      <c r="B14" s="95" t="s">
        <v>123</v>
      </c>
      <c r="C14" s="96"/>
      <c r="D14" s="96"/>
      <c r="E14" s="55">
        <v>1662173.6468</v>
      </c>
      <c r="F14" s="17" t="s">
        <v>4</v>
      </c>
      <c r="G14" s="21">
        <v>1588463</v>
      </c>
      <c r="H14" s="17" t="s">
        <v>4</v>
      </c>
      <c r="I14" s="2"/>
    </row>
    <row r="15" spans="1:9" x14ac:dyDescent="0.25">
      <c r="A15" s="2"/>
      <c r="B15" s="95" t="s">
        <v>124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126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-16575.882800000021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-16865.960749000023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-2258508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-1579166.3783068783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-679341.62169312174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-226447.20723104058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286156</v>
      </c>
      <c r="F10" s="9">
        <f>E10/D10</f>
        <v>3815.4133333333334</v>
      </c>
      <c r="G10" s="17" t="s">
        <v>4</v>
      </c>
      <c r="H10" s="2"/>
    </row>
    <row r="11" spans="1:8" x14ac:dyDescent="0.25">
      <c r="A11" s="2"/>
      <c r="B11" s="43" t="s">
        <v>117</v>
      </c>
      <c r="C11" s="28">
        <v>2016</v>
      </c>
      <c r="D11" s="22">
        <v>75</v>
      </c>
      <c r="E11" s="21">
        <v>109827</v>
      </c>
      <c r="F11" s="9">
        <f t="shared" ref="F11:F12" si="0">E11/D11</f>
        <v>1464.36</v>
      </c>
      <c r="G11" s="17" t="s">
        <v>4</v>
      </c>
      <c r="H11" s="2"/>
    </row>
    <row r="12" spans="1:8" x14ac:dyDescent="0.25">
      <c r="A12" s="2"/>
      <c r="B12" s="43" t="s">
        <v>118</v>
      </c>
      <c r="C12" s="28">
        <v>2016</v>
      </c>
      <c r="D12" s="22">
        <v>25</v>
      </c>
      <c r="E12" s="21">
        <v>847779</v>
      </c>
      <c r="F12" s="9">
        <f t="shared" si="0"/>
        <v>33911.160000000003</v>
      </c>
      <c r="G12" s="17" t="s">
        <v>4</v>
      </c>
      <c r="H12" s="2"/>
    </row>
    <row r="13" spans="1:8" x14ac:dyDescent="0.25">
      <c r="A13" s="2"/>
      <c r="B13" s="91" t="s">
        <v>52</v>
      </c>
      <c r="C13" s="92"/>
      <c r="D13" s="92"/>
      <c r="E13" s="93"/>
      <c r="F13" s="15">
        <f>SUM(F10:F12)</f>
        <v>39190.933333333334</v>
      </c>
      <c r="G13" s="16" t="s">
        <v>4</v>
      </c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</sheetData>
  <sheetProtection password="DFE9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1772200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1806680</v>
      </c>
      <c r="H10" s="17" t="s">
        <v>4</v>
      </c>
      <c r="I10" s="2"/>
    </row>
    <row r="11" spans="1:9" x14ac:dyDescent="0.25">
      <c r="A11" s="2"/>
      <c r="B11" s="91" t="s">
        <v>134</v>
      </c>
      <c r="C11" s="92"/>
      <c r="D11" s="92"/>
      <c r="E11" s="92"/>
      <c r="F11" s="93"/>
      <c r="G11" s="15">
        <f>G9-G10</f>
        <v>-34480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44603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140000</v>
      </c>
      <c r="H16" s="17" t="s">
        <v>4</v>
      </c>
      <c r="I16" s="2"/>
    </row>
    <row r="17" spans="1:9" x14ac:dyDescent="0.25">
      <c r="A17" s="2"/>
      <c r="B17" s="91" t="s">
        <v>135</v>
      </c>
      <c r="C17" s="92"/>
      <c r="D17" s="92"/>
      <c r="E17" s="92"/>
      <c r="F17" s="93"/>
      <c r="G17" s="15">
        <f>G15-G16</f>
        <v>-95397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52000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208000</v>
      </c>
      <c r="H22" s="17" t="s">
        <v>4</v>
      </c>
      <c r="I22" s="2"/>
    </row>
    <row r="23" spans="1:9" x14ac:dyDescent="0.25">
      <c r="A23" s="2"/>
      <c r="B23" s="91" t="s">
        <v>136</v>
      </c>
      <c r="C23" s="92"/>
      <c r="D23" s="92"/>
      <c r="E23" s="92"/>
      <c r="F23" s="93"/>
      <c r="G23" s="15">
        <f>G21-G22</f>
        <v>-156000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2016'!F13</f>
        <v>39190.933333333334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96666.666666666672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-57475.733333333337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4099789.4694579514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683669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214424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-184265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118967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832795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504610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504610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-374325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-1243763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-91249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-1709337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-371932</v>
      </c>
      <c r="F28" s="25" t="s">
        <v>4</v>
      </c>
      <c r="G28" s="1">
        <f>IF(E28&lt;0,0,-E28)</f>
        <v>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3771048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3771048</v>
      </c>
      <c r="F35" s="25" t="s">
        <v>4</v>
      </c>
      <c r="G35" s="12">
        <f>-E35</f>
        <v>-3771048</v>
      </c>
      <c r="H35" s="25" t="s">
        <v>4</v>
      </c>
      <c r="I35" s="2"/>
    </row>
    <row r="36" spans="1:9" x14ac:dyDescent="0.25">
      <c r="A36" s="2"/>
      <c r="B36" s="91" t="s">
        <v>132</v>
      </c>
      <c r="C36" s="92"/>
      <c r="D36" s="92"/>
      <c r="E36" s="92"/>
      <c r="F36" s="93"/>
      <c r="G36" s="15">
        <f>$G$9+$G$28+$G$30+$G$35</f>
        <v>328741.46945795137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131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140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141</v>
      </c>
      <c r="C16" s="86"/>
      <c r="D16" s="86"/>
      <c r="E16" s="87"/>
      <c r="F16" s="100" t="s">
        <v>127</v>
      </c>
      <c r="G16" s="100"/>
      <c r="H16" s="2"/>
    </row>
    <row r="17" spans="1:8" x14ac:dyDescent="0.25">
      <c r="A17" s="2"/>
      <c r="B17" s="79" t="s">
        <v>139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2017-09-13T12:58:56Z</dcterms:modified>
</cp:coreProperties>
</file>