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14" i="11" l="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15" i="11"/>
  <c r="G23" i="22" l="1"/>
  <c r="G30" i="13"/>
  <c r="E35" i="13" l="1"/>
  <c r="G35" i="13" s="1"/>
  <c r="E27" i="13"/>
  <c r="E19" i="13"/>
  <c r="G11" i="12"/>
  <c r="G23" i="12"/>
  <c r="G17" i="12"/>
  <c r="F10" i="11"/>
  <c r="F16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<sst xmlns="http://schemas.openxmlformats.org/spreadsheetml/2006/main" count="303" uniqueCount="151">
  <si>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</si>
  <si>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</si>
  <si>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</si>
  <si>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</si>
  <si>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</si>
  <si>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</si>
  <si>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</si>
  <si>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</si>
  <si>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</si>
  <si>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</si>
  <si>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</si>
  <si>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</si>
  <si>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</si>
  <si>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</si>
  <si>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</si>
  <si>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</si>
  <si>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</si>
  <si>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</si>
  <si>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</si>
  <si>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</si>
  <si>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</si>
  <si>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</si>
  <si>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</si>
  <si>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</si>
  <si>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</si>
  <si>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</si>
  <si>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</si>
  <si>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</si>
  <si>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</si>
  <si>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</si>
  <si>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</si>
  <si>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</si>
  <si>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</si>
  <si>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</si>
  <si>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</si>
  <si>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</si>
  <si>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</si>
  <si>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</si>
  <si>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</si>
  <si>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</si>
  <si>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</si>
  <si>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</si>
  <si>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</si>
  <si>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</si>
  <si>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</si>
  <si>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</si>
  <si>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</si>
  <si>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</si>
  <si>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</si>
  <si>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</si>
  <si>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</si>
  <si>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</si>
  <si>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</si>
  <si>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</si>
  <si>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</si>
  <si>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</si>
  <si>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</si>
  <si>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</si>
  <si>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</si>
  <si>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</si>
  <si>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</si>
  <si>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</si>
  <si>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</si>
  <si>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</si>
  <si>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</si>
  <si>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</si>
  <si>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</si>
  <si>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</si>
  <si>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</si>
  <si>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</si>
  <si>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</si>
  <si>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</si>
  <si>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</si>
  <si>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</si>
  <si>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</si>
  <si>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</si>
  <si>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</si>
  <si>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</si>
  <si>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</si>
  <si>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</si>
  <si>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</si>
  <si>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</si>
  <si>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</si>
  <si>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</si>
  <si>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</si>
  <si>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</si>
  <si>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</si>
  <si>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</si>
  <si>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</si>
  <si>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</si>
  <si>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</si>
  <si>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</si>
  <si>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</si>
  <si>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</si>
  <si>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</si>
  <si>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</si>
  <si>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</si>
  <si>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</si>
  <si>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</si>
  <si>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</si>
  <si>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</si>
  <si>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</si>
  <si>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</si>
  <si>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</si>
  <si>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</si>
  <si>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</si>
  <si>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</si>
  <si>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</si>
  <si>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</si>
  <si>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</si>
  <si>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</si>
  <si>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</si>
  <si>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</si>
  <si>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</si>
  <si>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</si>
  <si>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</si>
  <si>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</si>
  <si>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</si>
  <si>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Ledningsnet ≤ Ø50 mm</t>
  </si>
  <si>
    <t>Ø110 mm &lt; Ledningsnet ≤ Ø 250 mm</t>
  </si>
  <si>
    <t>Afregningsmålere, elektroniske ≤ Ø 110mm (Qn 10)</t>
  </si>
  <si>
    <t>Ø 250 mm &lt; Ledningsnet ≤ Ø 500mm</t>
  </si>
  <si>
    <t>Ventiler på Ø110 mm &lt; Ledningsnet ≤ Ø 250 mm</t>
  </si>
  <si>
    <t>Behandlingsanlæg, kalk anlæg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</si>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</sst>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>
      <selection activeCell="A26" sqref="A26:XFD26"/>
    </sheetView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16508419.614748811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4452799.2286083652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5397948.9846347263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7243944.2143179225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149</v>
      </c>
      <c r="C13" s="43"/>
      <c r="D13" s="44"/>
      <c r="E13" s="40" t="s">
        <v>101</v>
      </c>
      <c r="F13" s="8" t="s">
        <v>4</v>
      </c>
      <c r="G13" s="41">
        <v>-246796.64129468921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148</v>
      </c>
      <c r="C14" s="55"/>
      <c r="D14" s="56"/>
      <c r="E14" s="40" t="s">
        <v>101</v>
      </c>
      <c r="F14" s="8" t="s">
        <v>4</v>
      </c>
      <c r="G14" s="41">
        <v>-182452.48320640047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-1147132.1371564995</v>
      </c>
      <c r="F15" s="8" t="s">
        <v>4</v>
      </c>
      <c r="G15" s="47">
        <f>E15*(1+E30/100)</f>
        <v>-1167206.9495567384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-1026845.9997999995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3471964.1179228034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132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-20074.812400238741</v>
      </c>
      <c r="F23" s="8" t="s">
        <v>4</v>
      </c>
      <c r="G23" s="41">
        <f>SUM(G10:G15,G18:G22)*$E$30/100</f>
        <v>271219.13618630578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-179521.9407684321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-79948.005003044818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15341212.665192073</v>
      </c>
      <c r="F27" s="38" t="s">
        <v>4</v>
      </c>
      <c r="G27" s="51">
        <f>SUM(G10:G26)</f>
        <v>17955103.662040818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139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140</v>
      </c>
      <c r="C31" s="80"/>
      <c r="D31" s="81"/>
      <c r="E31" s="52">
        <v>0.83397532759791126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141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4376215.4580917591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5305109.567208576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7119355.4931871472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16800680.518487483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3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3">
        <v>32398.416399999998</v>
      </c>
      <c r="F13" s="17" t="s">
        <v>4</v>
      </c>
      <c r="G13" s="21">
        <v>40064.230000000003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3">
        <v>6997674.4053999996</v>
      </c>
      <c r="F14" s="17" t="s">
        <v>4</v>
      </c>
      <c r="G14" s="21">
        <v>5862606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-1127402.5917999996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-1147132.1371564995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322344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322344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0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0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90023</v>
      </c>
      <c r="F10" s="9">
        <f>E10/D10</f>
        <v>1200.3066666666666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785709.37</v>
      </c>
      <c r="F11" s="9">
        <f t="shared" ref="F11:F15" si="0">E11/D11</f>
        <v>10476.124933333333</v>
      </c>
      <c r="G11" s="17" t="s">
        <v>4</v>
      </c>
      <c r="H11" s="2"/>
    </row>
    <row r="12" spans="1:8" ht="26.25" x14ac:dyDescent="0.25">
      <c r="A12" s="2"/>
      <c r="B12" s="42" t="s">
        <v>120</v>
      </c>
      <c r="C12" s="28">
        <v>2016</v>
      </c>
      <c r="D12" s="22">
        <v>10</v>
      </c>
      <c r="E12" s="21">
        <v>816221.13</v>
      </c>
      <c r="F12" s="9">
        <f t="shared" si="0"/>
        <v>81622.112999999998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1446229.33</v>
      </c>
      <c r="F13" s="9">
        <f t="shared" si="0"/>
        <v>19283.057733333335</v>
      </c>
      <c r="G13" s="17" t="s">
        <v>4</v>
      </c>
      <c r="H13" s="2"/>
    </row>
    <row r="14" spans="1:8" x14ac:dyDescent="0.25">
      <c r="A14" s="2"/>
      <c r="B14" s="42" t="s">
        <v>122</v>
      </c>
      <c r="C14" s="28">
        <v>2016</v>
      </c>
      <c r="D14" s="22">
        <v>75</v>
      </c>
      <c r="E14" s="21">
        <v>113908.09</v>
      </c>
      <c r="F14" s="9">
        <f t="shared" si="0"/>
        <v>1518.7745333333332</v>
      </c>
      <c r="G14" s="17" t="s">
        <v>4</v>
      </c>
      <c r="H14" s="2"/>
    </row>
    <row r="15" spans="1:8" x14ac:dyDescent="0.25">
      <c r="A15" s="2"/>
      <c r="B15" s="42" t="s">
        <v>123</v>
      </c>
      <c r="C15" s="28">
        <v>2016</v>
      </c>
      <c r="D15" s="22">
        <v>25</v>
      </c>
      <c r="E15" s="21">
        <v>5376</v>
      </c>
      <c r="F15" s="9">
        <f t="shared" si="0"/>
        <v>215.04</v>
      </c>
      <c r="G15" s="17" t="s">
        <v>4</v>
      </c>
      <c r="H15" s="2"/>
    </row>
    <row r="16" spans="1:8" x14ac:dyDescent="0.25">
      <c r="A16" s="2"/>
      <c r="B16" s="91" t="s">
        <v>54</v>
      </c>
      <c r="C16" s="92"/>
      <c r="D16" s="92"/>
      <c r="E16" s="93"/>
      <c r="F16" s="15">
        <f>SUM(F10:F15)</f>
        <v>114315.41686666665</v>
      </c>
      <c r="G16" s="16" t="s">
        <v>4</v>
      </c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</sheetData>
  <sheetProtection password="DFE9" sheet="1" objects="1" scenarios="1"/>
  <mergeCells count="4">
    <mergeCell ref="B16:E1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5979170.2300000004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7274000</v>
      </c>
      <c r="H10" s="17" t="s">
        <v>4</v>
      </c>
      <c r="I10" s="2"/>
    </row>
    <row r="11" spans="1:9" x14ac:dyDescent="0.25">
      <c r="A11" s="2"/>
      <c r="B11" s="91" t="s">
        <v>143</v>
      </c>
      <c r="C11" s="92"/>
      <c r="D11" s="92"/>
      <c r="E11" s="92"/>
      <c r="F11" s="93"/>
      <c r="G11" s="15">
        <f>G9-G10</f>
        <v>-1294829.7699999996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73976.02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1000</v>
      </c>
      <c r="H16" s="17" t="s">
        <v>4</v>
      </c>
      <c r="I16" s="2"/>
    </row>
    <row r="17" spans="1:9" x14ac:dyDescent="0.25">
      <c r="A17" s="2"/>
      <c r="B17" s="91" t="s">
        <v>144</v>
      </c>
      <c r="C17" s="92"/>
      <c r="D17" s="92"/>
      <c r="E17" s="92"/>
      <c r="F17" s="93"/>
      <c r="G17" s="15">
        <f>G15-G16</f>
        <v>72976.02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236359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113000</v>
      </c>
      <c r="H22" s="17" t="s">
        <v>4</v>
      </c>
      <c r="I22" s="2"/>
    </row>
    <row r="23" spans="1:9" x14ac:dyDescent="0.25">
      <c r="A23" s="2"/>
      <c r="B23" s="91" t="s">
        <v>145</v>
      </c>
      <c r="C23" s="92"/>
      <c r="D23" s="92"/>
      <c r="E23" s="92"/>
      <c r="F23" s="93"/>
      <c r="G23" s="15">
        <f>G21-G22</f>
        <v>123359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2016'!F16</f>
        <v>114315.41686666665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42666.666666666672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71648.75019999998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8:F28"/>
    <mergeCell ref="B29:F29"/>
    <mergeCell ref="B23:F23"/>
    <mergeCell ref="B26:H26"/>
    <mergeCell ref="B27:F27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18870571.587922804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4127839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420010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185735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382467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5116051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399265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399265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-300000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-3257467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-750905.2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-4308372.2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1206943.7999999998</v>
      </c>
      <c r="F28" s="25" t="s">
        <v>4</v>
      </c>
      <c r="G28" s="1">
        <f>IF(E28&lt;0,0,-E28)</f>
        <v>-1206943.7999999998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2386055</v>
      </c>
      <c r="F30" s="25" t="s">
        <v>4</v>
      </c>
      <c r="G30" s="12">
        <f>-$E$30</f>
        <v>-2386055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11805608.67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11805608.67</v>
      </c>
      <c r="F35" s="25" t="s">
        <v>4</v>
      </c>
      <c r="G35" s="12">
        <f>-E35</f>
        <v>-11805608.67</v>
      </c>
      <c r="H35" s="25" t="s">
        <v>4</v>
      </c>
      <c r="I35" s="2"/>
    </row>
    <row r="36" spans="1:9" x14ac:dyDescent="0.25">
      <c r="A36" s="2"/>
      <c r="B36" s="91" t="s">
        <v>138</v>
      </c>
      <c r="C36" s="92"/>
      <c r="D36" s="92"/>
      <c r="E36" s="92"/>
      <c r="F36" s="93"/>
      <c r="G36" s="15">
        <f>$G$9+$G$28+$G$30+$G$35</f>
        <v>3471964.1179228034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136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137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132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150</v>
      </c>
      <c r="C16" s="85"/>
      <c r="D16" s="85"/>
      <c r="E16" s="86"/>
      <c r="F16" s="100" t="s">
        <v>133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134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135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2017-09-12T16:49:48Z</dcterms:modified>
</cp:coreProperties>
</file>