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45" i="12" l="1"/>
  <c r="K15" i="22" s="1"/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s="1"/>
  <c r="F11" i="20" l="1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2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3" i="11" s="1"/>
  <c r="G33" i="12" l="1"/>
  <c r="G35" i="1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<sst xmlns="http://schemas.openxmlformats.org/spreadsheetml/2006/main" count="334" uniqueCount="152">
  <si>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</si>
  <si>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</si>
  <si>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</si>
  <si>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</si>
  <si>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</si>
  <si>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</si>
  <si>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</si>
  <si>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</si>
  <si>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</si>
  <si>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</si>
  <si>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</si>
  <si>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</si>
  <si>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</si>
  <si>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</si>
  <si>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</si>
  <si>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</si>
  <si>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</si>
  <si>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</si>
  <si>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</si>
  <si>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</si>
  <si>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</si>
  <si>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</si>
  <si>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</si>
  <si>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</si>
  <si>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</si>
  <si>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</si>
  <si>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</si>
  <si>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</si>
  <si>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</si>
  <si>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</si>
  <si>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</si>
  <si>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</si>
  <si>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</si>
  <si>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</si>
  <si>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</si>
  <si>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</si>
  <si>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</si>
  <si>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</si>
  <si>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</si>
  <si>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</si>
  <si>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</si>
  <si>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</si>
  <si>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</si>
  <si>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</si>
  <si>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</si>
  <si>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</si>
  <si>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</si>
  <si>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</si>
  <si>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</si>
  <si>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</si>
  <si>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</si>
  <si>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</si>
  <si>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</si>
  <si>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</si>
  <si>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</si>
  <si>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</si>
  <si>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</si>
  <si>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</si>
  <si>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</si>
  <si>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</si>
  <si>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</si>
  <si>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</si>
  <si>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</si>
  <si>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</si>
  <si>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</si>
  <si>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</si>
  <si>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</si>
  <si>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</si>
  <si>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</si>
  <si>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</si>
  <si>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</si>
  <si>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</si>
  <si>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</si>
  <si>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</si>
  <si>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</si>
  <si>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</si>
  <si>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</si>
  <si>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</si>
  <si>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</si>
  <si>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</si>
  <si>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</si>
  <si>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</si>
  <si>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</si>
  <si>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</si>
  <si>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</si>
  <si>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</si>
  <si>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</si>
  <si>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</si>
  <si>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</si>
  <si>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</si>
  <si>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</si>
  <si>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</si>
  <si>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</si>
  <si>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</si>
  <si>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</si>
  <si>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</si>
  <si>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</si>
  <si>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</si>
  <si>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</si>
  <si>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</si>
  <si>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</si>
  <si>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</si>
  <si>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</si>
  <si>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</si>
  <si>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</si>
  <si>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</si>
  <si>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</si>
  <si>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</si>
  <si>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</si>
  <si>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</si>
  <si>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</si>
  <si>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</si>
  <si>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</si>
  <si>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</si>
  <si>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</si>
  <si>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</si>
  <si>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</si>
  <si>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Stik på ledningsnet, Konstruktioner</t>
  </si>
  <si>
    <t>Afregningsmålere, elektroniske &gt; Ø110 mm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</si>
  <si>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</si>
  <si>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</si>
  <si>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</si>
  <si>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</si>
  <si>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</si>
  <si>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</si>
  <si>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</si>
  <si>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</si>
  <si>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</si>
  <si>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</si>
  <si>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</si>
  <si>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</si>
  <si>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</si>
  <si>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</si>
  <si>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</si>
  <si>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</si>
  <si>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</si>
  <si>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</si>
  <si>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</si>
  <si>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</si>
  <si>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</si>
  <si>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</si>
  <si>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</si>
  <si>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</si>
  <si>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</si>
  <si>
    <t>Korrektion af prisudvikling, generelt og individuelt effektiviseringskrav i prisloft 2016</t>
  </si>
  <si>
    <t>Prisudvikling i prisloft 2016</t>
  </si>
  <si>
    <t>Korrigeret prisudvikling i prisloft 2016</t>
  </si>
  <si>
    <t>Generelt effektiviseringskrav i prisloft 2016</t>
  </si>
  <si>
    <t>Korrigeret generelt effektiviseringskrav i prisloft 2016</t>
  </si>
  <si>
    <t>Individuelt effektiviseringskrav i prisloft 2016</t>
  </si>
  <si>
    <t>Korrigeret individuelt effektiviseringskrav i prisloft 2016</t>
  </si>
  <si>
    <t>Korrektion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</si>
</sst>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139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7254097.0070033418</v>
      </c>
      <c r="F9" s="13" t="s">
        <v>4</v>
      </c>
      <c r="G9" s="48">
        <v>7265281.6548945</v>
      </c>
      <c r="H9" s="13" t="s">
        <v>4</v>
      </c>
      <c r="I9" s="48">
        <v>7276864.3775280574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1563012.8618928136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2030898.7957419546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2134186.0681647281</v>
      </c>
      <c r="L12" s="8" t="s">
        <v>4</v>
      </c>
      <c r="M12" s="2"/>
    </row>
    <row r="13" spans="1:13" x14ac:dyDescent="0.25">
      <c r="A13" s="2"/>
      <c r="B13" s="46" t="s">
        <v>143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-227297.38693191137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-126847.88780399993</v>
      </c>
      <c r="F14" s="8" t="s">
        <v>4</v>
      </c>
      <c r="G14" s="9">
        <f>E14*(1+$E$25/100)</f>
        <v>-129067.72584056994</v>
      </c>
      <c r="H14" s="8" t="s">
        <v>4</v>
      </c>
      <c r="I14" s="9">
        <f>G14*(1+$E$25/100)</f>
        <v>-131326.41104277992</v>
      </c>
      <c r="J14" s="8" t="s">
        <v>4</v>
      </c>
      <c r="K14" s="51">
        <f>I14*(1+$E$25/100)</f>
        <v>-133624.62323602856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PL2016'!G35,'Fane 7. Korrektion af PL2016'!G45)</f>
        <v>-345365.69977088738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1214585.4299999992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-2219.8380365699991</v>
      </c>
      <c r="F19" s="8" t="s">
        <v>4</v>
      </c>
      <c r="G19" s="42">
        <f>(G17+G14)*($E$25/100)</f>
        <v>-2258.6852022099742</v>
      </c>
      <c r="H19" s="8" t="s">
        <v>4</v>
      </c>
      <c r="I19" s="42">
        <f>(I17+I14)*($E$25/100)</f>
        <v>-2298.2121932486489</v>
      </c>
      <c r="J19" s="8" t="s">
        <v>4</v>
      </c>
      <c r="K19" s="42">
        <f>SUM(K10:K14,K17:K18)*($E$25/100)</f>
        <v>93925.575023552257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-58234.010347482676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7125029.2811627723</v>
      </c>
      <c r="F21" s="38" t="s">
        <v>4</v>
      </c>
      <c r="G21" s="49">
        <f>SUM(G9:G20)</f>
        <v>7133955.2438517204</v>
      </c>
      <c r="H21" s="38" t="s">
        <v>4</v>
      </c>
      <c r="I21" s="49">
        <f>SUM(I9:I20)</f>
        <v>7143239.754292029</v>
      </c>
      <c r="J21" s="38" t="s">
        <v>4</v>
      </c>
      <c r="K21" s="52">
        <f>SUM(K9:K20)</f>
        <v>6272087.0105367387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1483745.101315513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1927902.3307591598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2025951.4180199916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5437598.8500946639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120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121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122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123</v>
      </c>
      <c r="C13" s="96"/>
      <c r="D13" s="96"/>
      <c r="E13" s="55">
        <v>32398.416399999998</v>
      </c>
      <c r="F13" s="17" t="s">
        <v>4</v>
      </c>
      <c r="G13" s="21">
        <v>5417</v>
      </c>
      <c r="H13" s="17" t="s">
        <v>4</v>
      </c>
      <c r="I13" s="2"/>
    </row>
    <row r="14" spans="1:9" x14ac:dyDescent="0.25">
      <c r="A14" s="2"/>
      <c r="B14" s="95" t="s">
        <v>124</v>
      </c>
      <c r="C14" s="96"/>
      <c r="D14" s="96"/>
      <c r="E14" s="55">
        <v>1968144.5223999999</v>
      </c>
      <c r="F14" s="17" t="s">
        <v>4</v>
      </c>
      <c r="G14" s="21">
        <v>1870459.71</v>
      </c>
      <c r="H14" s="17" t="s">
        <v>4</v>
      </c>
      <c r="I14" s="2"/>
    </row>
    <row r="15" spans="1:9" x14ac:dyDescent="0.25">
      <c r="A15" s="2"/>
      <c r="B15" s="95" t="s">
        <v>125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126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127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-124666.22879999992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-126847.88780399993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-1754455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-1258267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-496188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-165396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7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63498.46</v>
      </c>
      <c r="F10" s="9">
        <f>E10/D10</f>
        <v>846.6461333333333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456164.25</v>
      </c>
      <c r="F11" s="9">
        <f t="shared" ref="F11:F12" si="0">E11/D11</f>
        <v>45616.425000000003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75</v>
      </c>
      <c r="E12" s="21">
        <v>766906.81</v>
      </c>
      <c r="F12" s="9">
        <f t="shared" si="0"/>
        <v>10225.424133333334</v>
      </c>
      <c r="G12" s="17" t="s">
        <v>4</v>
      </c>
      <c r="H12" s="2"/>
    </row>
    <row r="13" spans="1:8" x14ac:dyDescent="0.25">
      <c r="A13" s="2"/>
      <c r="B13" s="91" t="s">
        <v>52</v>
      </c>
      <c r="C13" s="92"/>
      <c r="D13" s="92"/>
      <c r="E13" s="93"/>
      <c r="F13" s="15">
        <f>SUM(F10:F12)</f>
        <v>56688.495266666672</v>
      </c>
      <c r="G13" s="16" t="s">
        <v>4</v>
      </c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</sheetData>
  <sheetProtection password="DFE9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134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1910185.71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2279039</v>
      </c>
      <c r="H10" s="17" t="s">
        <v>4</v>
      </c>
      <c r="I10" s="2"/>
    </row>
    <row r="11" spans="1:9" x14ac:dyDescent="0.25">
      <c r="A11" s="2"/>
      <c r="B11" s="91" t="s">
        <v>135</v>
      </c>
      <c r="C11" s="92"/>
      <c r="D11" s="92"/>
      <c r="E11" s="92"/>
      <c r="F11" s="93"/>
      <c r="G11" s="15">
        <f>G9-G10</f>
        <v>-368853.29000000004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136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-9562.6299999999992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-30000</v>
      </c>
      <c r="H16" s="17" t="s">
        <v>4</v>
      </c>
      <c r="I16" s="2"/>
    </row>
    <row r="17" spans="1:9" x14ac:dyDescent="0.25">
      <c r="A17" s="2"/>
      <c r="B17" s="91" t="s">
        <v>136</v>
      </c>
      <c r="C17" s="92"/>
      <c r="D17" s="92"/>
      <c r="E17" s="92"/>
      <c r="F17" s="93"/>
      <c r="G17" s="15">
        <f>G15-G16</f>
        <v>20437.370000000003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137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137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138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138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2016'!F13</f>
        <v>56688.495266666672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11000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45688.495266666672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8" t="s">
        <v>144</v>
      </c>
      <c r="C38" s="89"/>
      <c r="D38" s="89"/>
      <c r="E38" s="89"/>
      <c r="F38" s="89"/>
      <c r="G38" s="89"/>
      <c r="H38" s="90"/>
      <c r="I38" s="2"/>
    </row>
    <row r="39" spans="1:9" x14ac:dyDescent="0.25">
      <c r="A39" s="2"/>
      <c r="B39" s="87" t="s">
        <v>145</v>
      </c>
      <c r="C39" s="80"/>
      <c r="D39" s="80"/>
      <c r="E39" s="80"/>
      <c r="F39" s="81"/>
      <c r="G39" s="21">
        <v>35858</v>
      </c>
      <c r="H39" s="17" t="s">
        <v>4</v>
      </c>
      <c r="I39" s="2"/>
    </row>
    <row r="40" spans="1:9" x14ac:dyDescent="0.25">
      <c r="A40" s="2"/>
      <c r="B40" s="87" t="s">
        <v>146</v>
      </c>
      <c r="C40" s="80"/>
      <c r="D40" s="80"/>
      <c r="E40" s="80"/>
      <c r="F40" s="81"/>
      <c r="G40" s="21">
        <v>-9084.1317999999992</v>
      </c>
      <c r="H40" s="17" t="s">
        <v>4</v>
      </c>
      <c r="I40" s="2"/>
    </row>
    <row r="41" spans="1:9" x14ac:dyDescent="0.25">
      <c r="A41" s="2"/>
      <c r="B41" s="87" t="s">
        <v>147</v>
      </c>
      <c r="C41" s="80"/>
      <c r="D41" s="80"/>
      <c r="E41" s="80"/>
      <c r="F41" s="81"/>
      <c r="G41" s="21">
        <v>0</v>
      </c>
      <c r="H41" s="17" t="s">
        <v>4</v>
      </c>
      <c r="I41" s="2"/>
    </row>
    <row r="42" spans="1:9" x14ac:dyDescent="0.25">
      <c r="A42" s="2"/>
      <c r="B42" s="87" t="s">
        <v>148</v>
      </c>
      <c r="C42" s="80"/>
      <c r="D42" s="80"/>
      <c r="E42" s="80"/>
      <c r="F42" s="81"/>
      <c r="G42" s="21">
        <v>0</v>
      </c>
      <c r="H42" s="17" t="s">
        <v>4</v>
      </c>
      <c r="I42" s="2"/>
    </row>
    <row r="43" spans="1:9" x14ac:dyDescent="0.25">
      <c r="A43" s="2"/>
      <c r="B43" s="87" t="s">
        <v>149</v>
      </c>
      <c r="C43" s="80"/>
      <c r="D43" s="80"/>
      <c r="E43" s="80"/>
      <c r="F43" s="81"/>
      <c r="G43" s="21">
        <v>-119528.05246022</v>
      </c>
      <c r="H43" s="17" t="s">
        <v>4</v>
      </c>
      <c r="I43" s="2"/>
    </row>
    <row r="44" spans="1:9" x14ac:dyDescent="0.25">
      <c r="A44" s="2"/>
      <c r="B44" s="87" t="s">
        <v>150</v>
      </c>
      <c r="C44" s="80"/>
      <c r="D44" s="80"/>
      <c r="E44" s="80"/>
      <c r="F44" s="81"/>
      <c r="G44" s="21">
        <v>-117224.195697774</v>
      </c>
      <c r="H44" s="17" t="s">
        <v>4</v>
      </c>
      <c r="I44" s="2"/>
    </row>
    <row r="45" spans="1:9" x14ac:dyDescent="0.25">
      <c r="A45" s="2"/>
      <c r="B45" s="91" t="s">
        <v>151</v>
      </c>
      <c r="C45" s="92"/>
      <c r="D45" s="92"/>
      <c r="E45" s="92"/>
      <c r="F45" s="93"/>
      <c r="G45" s="15">
        <f>G40-G39+G42-G41+G44-G43</f>
        <v>-42638.275037554005</v>
      </c>
      <c r="H45" s="16" t="s">
        <v>4</v>
      </c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</sheetData>
  <sheetProtection password="DFE9" sheet="1" objects="1" scenarios="1"/>
  <mergeCells count="29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43:F43"/>
    <mergeCell ref="B44:F44"/>
    <mergeCell ref="B45:F45"/>
    <mergeCell ref="B38:H38"/>
    <mergeCell ref="B39:F39"/>
    <mergeCell ref="B40:F40"/>
    <mergeCell ref="B41:F41"/>
    <mergeCell ref="B42:F4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G36" sqref="G36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6027573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1411648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196891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0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28500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1637039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578625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578625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-1286569.52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-1286569.52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929094.48</v>
      </c>
      <c r="F28" s="25" t="s">
        <v>4</v>
      </c>
      <c r="G28" s="1">
        <f>IF(E28&lt;0,0,-E28)</f>
        <v>-929094.48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3780275.39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103617.7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3883893.0900000003</v>
      </c>
      <c r="F35" s="25" t="s">
        <v>4</v>
      </c>
      <c r="G35" s="12">
        <f>-E35</f>
        <v>-3883893.0900000003</v>
      </c>
      <c r="H35" s="25" t="s">
        <v>4</v>
      </c>
      <c r="I35" s="2"/>
    </row>
    <row r="36" spans="1:9" x14ac:dyDescent="0.25">
      <c r="A36" s="2"/>
      <c r="B36" s="91" t="s">
        <v>133</v>
      </c>
      <c r="C36" s="92"/>
      <c r="D36" s="92"/>
      <c r="E36" s="92"/>
      <c r="F36" s="93"/>
      <c r="G36" s="15">
        <f>$G$9+$G$28+$G$30+$G$35</f>
        <v>1214585.4299999992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131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132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142</v>
      </c>
      <c r="C16" s="85"/>
      <c r="D16" s="85"/>
      <c r="E16" s="86"/>
      <c r="F16" s="100" t="s">
        <v>128</v>
      </c>
      <c r="G16" s="100"/>
      <c r="H16" s="2"/>
    </row>
    <row r="17" spans="1:8" x14ac:dyDescent="0.25">
      <c r="A17" s="2"/>
      <c r="B17" s="87" t="s">
        <v>140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129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130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2017-09-25T07:02:47Z</dcterms:modified>
</cp:coreProperties>
</file>