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20" i="11" l="1"/>
  <c r="F19" i="11"/>
  <c r="F18" i="11"/>
  <c r="F17" i="11"/>
  <c r="F16" i="1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<sst xmlns="http://schemas.openxmlformats.org/spreadsheetml/2006/main" count="337" uniqueCount="146">
  <si>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</si>
  <si>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</si>
  <si>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</si>
  <si>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</si>
  <si>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</si>
  <si>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</si>
  <si>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</si>
  <si>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</si>
  <si>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</si>
  <si>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</si>
  <si>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</si>
  <si>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</si>
  <si>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</si>
  <si>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</si>
  <si>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</si>
  <si>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</si>
  <si>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</si>
  <si>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</si>
  <si>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</si>
  <si>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</si>
  <si>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</si>
  <si>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</si>
  <si>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</si>
  <si>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</si>
  <si>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</si>
  <si>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</si>
  <si>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</si>
  <si>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</si>
  <si>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</si>
  <si>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</si>
  <si>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</si>
  <si>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</si>
  <si>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</si>
  <si>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</si>
  <si>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</si>
  <si>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</si>
  <si>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</si>
  <si>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</si>
  <si>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</si>
  <si>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</si>
  <si>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</si>
  <si>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</si>
  <si>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</si>
  <si>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</si>
  <si>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</si>
  <si>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</si>
  <si>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</si>
  <si>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</si>
  <si>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</si>
  <si>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</si>
  <si>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</si>
  <si>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</si>
  <si>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</si>
  <si>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</si>
  <si>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</si>
  <si>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</si>
  <si>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</si>
  <si>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</si>
  <si>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</si>
  <si>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</si>
  <si>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</si>
  <si>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</si>
  <si>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</si>
  <si>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</si>
  <si>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</si>
  <si>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</si>
  <si>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</si>
  <si>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</si>
  <si>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</si>
  <si>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</si>
  <si>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</si>
  <si>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</si>
  <si>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</si>
  <si>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</si>
  <si>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</si>
  <si>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</si>
  <si>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</si>
  <si>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</si>
  <si>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</si>
  <si>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</si>
  <si>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</si>
  <si>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</si>
  <si>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</si>
  <si>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</si>
  <si>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</si>
  <si>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</si>
  <si>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</si>
  <si>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</si>
  <si>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</si>
  <si>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</si>
  <si>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</si>
  <si>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</si>
  <si>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</si>
  <si>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</si>
  <si>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</si>
  <si>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</si>
  <si>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</si>
  <si>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</si>
  <si>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</si>
  <si>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</si>
  <si>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</si>
  <si>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</si>
  <si>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</si>
  <si>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</si>
  <si>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</si>
  <si>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</si>
  <si>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</si>
  <si>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</si>
  <si>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</si>
  <si>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</si>
  <si>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</si>
  <si>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</si>
  <si>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</si>
  <si>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</si>
  <si>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</si>
  <si>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</si>
  <si>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</si>
  <si>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</si>
  <si>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Ø 50mm &lt; Ledningsnet ≤ Ø110 mm</t>
  </si>
  <si>
    <t>Pumpe inkl. stigrør og forerørsforsejlinger mv.</t>
  </si>
  <si>
    <t>Køretøjer, personbil</t>
  </si>
  <si>
    <t>Boring (inkl. etablering, forerør, filter og prøvepumpning)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</si>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</sst>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6597189.1479423931</v>
      </c>
      <c r="F9" s="13" t="s">
        <v>4</v>
      </c>
      <c r="G9" s="48">
        <v>6608171.660389008</v>
      </c>
      <c r="H9" s="13" t="s">
        <v>4</v>
      </c>
      <c r="I9" s="48">
        <v>6619631.9724965775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1898590.2600185212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2914244.1434030933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2509143.4121073959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-300354.39682910976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-63211.396699000114</v>
      </c>
      <c r="F14" s="8" t="s">
        <v>4</v>
      </c>
      <c r="G14" s="9">
        <f>E14*(1+$E$25/100)</f>
        <v>-64317.596141232621</v>
      </c>
      <c r="H14" s="8" t="s">
        <v>4</v>
      </c>
      <c r="I14" s="9">
        <f>G14*(1+$E$25/100)</f>
        <v>-65443.154073704194</v>
      </c>
      <c r="J14" s="8" t="s">
        <v>4</v>
      </c>
      <c r="K14" s="51">
        <f>I14*(1+$E$25/100)</f>
        <v>-66588.409269994023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-305705.78000000003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-0.54545584693551064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-1106.1994422325022</v>
      </c>
      <c r="F19" s="8" t="s">
        <v>4</v>
      </c>
      <c r="G19" s="42">
        <f>(G17+G14)*($E$25/100)</f>
        <v>-1125.5579324715709</v>
      </c>
      <c r="H19" s="8" t="s">
        <v>4</v>
      </c>
      <c r="I19" s="42">
        <f>(I17+I14)*($E$25/100)</f>
        <v>-1145.2551962898235</v>
      </c>
      <c r="J19" s="8" t="s">
        <v>4</v>
      </c>
      <c r="K19" s="42">
        <f>SUM(K10:K14,K17:K18)*($E$25/100)</f>
        <v>121713.11266502338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-78054.622914033855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6532871.55180116</v>
      </c>
      <c r="F21" s="38" t="s">
        <v>4</v>
      </c>
      <c r="G21" s="49">
        <f>SUM(G9:G20)</f>
        <v>6542728.506315304</v>
      </c>
      <c r="H21" s="38" t="s">
        <v>4</v>
      </c>
      <c r="I21" s="49">
        <f>SUM(I9:I20)</f>
        <v>6553043.5632265834</v>
      </c>
      <c r="J21" s="38" t="s">
        <v>4</v>
      </c>
      <c r="K21" s="52">
        <f>SUM(K9:K20)</f>
        <v>6692987.173725049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1802303.7854572751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2766449.0659247618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2381892.90502956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6950645.7564115971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12641.778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5234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2299179.79</v>
      </c>
      <c r="F14" s="17" t="s">
        <v>4</v>
      </c>
      <c r="G14" s="21">
        <v>2243143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7801.2421999999997</v>
      </c>
      <c r="F16" s="17" t="s">
        <v>4</v>
      </c>
      <c r="G16" s="21">
        <v>41521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-62124.222800000105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-63211.396699000114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-1747288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-1247420.9629629629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-499867.03703703708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-166622.34567901236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1170371</v>
      </c>
      <c r="F10" s="9">
        <f>E10/D10</f>
        <v>117037.1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110164</v>
      </c>
      <c r="F11" s="9">
        <f t="shared" ref="F11:F21" si="0">E11/D11</f>
        <v>1468.8533333333332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75</v>
      </c>
      <c r="E12" s="21">
        <v>349372</v>
      </c>
      <c r="F12" s="9">
        <f t="shared" si="0"/>
        <v>4658.2933333333331</v>
      </c>
      <c r="G12" s="17" t="s">
        <v>4</v>
      </c>
      <c r="H12" s="2"/>
    </row>
    <row r="13" spans="1:8" x14ac:dyDescent="0.25">
      <c r="A13" s="2"/>
      <c r="B13" s="43" t="s">
        <v>118</v>
      </c>
      <c r="C13" s="28">
        <v>2016</v>
      </c>
      <c r="D13" s="22">
        <v>75</v>
      </c>
      <c r="E13" s="21">
        <v>78652</v>
      </c>
      <c r="F13" s="9">
        <f t="shared" si="0"/>
        <v>1048.6933333333334</v>
      </c>
      <c r="G13" s="17" t="s">
        <v>4</v>
      </c>
      <c r="H13" s="2"/>
    </row>
    <row r="14" spans="1:8" x14ac:dyDescent="0.25">
      <c r="A14" s="2"/>
      <c r="B14" s="43" t="s">
        <v>118</v>
      </c>
      <c r="C14" s="28">
        <v>2016</v>
      </c>
      <c r="D14" s="22">
        <v>75</v>
      </c>
      <c r="E14" s="21">
        <v>38174</v>
      </c>
      <c r="F14" s="9">
        <f t="shared" si="0"/>
        <v>508.98666666666668</v>
      </c>
      <c r="G14" s="17" t="s">
        <v>4</v>
      </c>
      <c r="H14" s="2"/>
    </row>
    <row r="15" spans="1:8" x14ac:dyDescent="0.25">
      <c r="A15" s="2"/>
      <c r="B15" s="43" t="s">
        <v>118</v>
      </c>
      <c r="C15" s="28">
        <v>2016</v>
      </c>
      <c r="D15" s="22">
        <v>75</v>
      </c>
      <c r="E15" s="21">
        <v>6621</v>
      </c>
      <c r="F15" s="9">
        <f t="shared" si="0"/>
        <v>88.28</v>
      </c>
      <c r="G15" s="17" t="s">
        <v>4</v>
      </c>
      <c r="H15" s="2"/>
    </row>
    <row r="16" spans="1:8" x14ac:dyDescent="0.25">
      <c r="A16" s="2"/>
      <c r="B16" s="43" t="s">
        <v>119</v>
      </c>
      <c r="C16" s="28">
        <v>2016</v>
      </c>
      <c r="D16" s="22">
        <v>15</v>
      </c>
      <c r="E16" s="21">
        <v>292227</v>
      </c>
      <c r="F16" s="9">
        <f t="shared" si="0"/>
        <v>19481.8</v>
      </c>
      <c r="G16" s="17" t="s">
        <v>4</v>
      </c>
      <c r="H16" s="2"/>
    </row>
    <row r="17" spans="1:8" x14ac:dyDescent="0.25">
      <c r="A17" s="2"/>
      <c r="B17" s="43" t="s">
        <v>120</v>
      </c>
      <c r="C17" s="28">
        <v>2016</v>
      </c>
      <c r="D17" s="22">
        <v>5</v>
      </c>
      <c r="E17" s="21">
        <v>220205</v>
      </c>
      <c r="F17" s="9">
        <f t="shared" si="0"/>
        <v>44041</v>
      </c>
      <c r="G17" s="17" t="s">
        <v>4</v>
      </c>
      <c r="H17" s="2"/>
    </row>
    <row r="18" spans="1:8" x14ac:dyDescent="0.25">
      <c r="A18" s="2"/>
      <c r="B18" s="43" t="s">
        <v>118</v>
      </c>
      <c r="C18" s="28">
        <v>2016</v>
      </c>
      <c r="D18" s="22">
        <v>75</v>
      </c>
      <c r="E18" s="21">
        <v>135547</v>
      </c>
      <c r="F18" s="9">
        <f t="shared" si="0"/>
        <v>1807.2933333333333</v>
      </c>
      <c r="G18" s="17" t="s">
        <v>4</v>
      </c>
      <c r="H18" s="2"/>
    </row>
    <row r="19" spans="1:8" x14ac:dyDescent="0.25">
      <c r="A19" s="2"/>
      <c r="B19" s="43" t="s">
        <v>118</v>
      </c>
      <c r="C19" s="28">
        <v>2016</v>
      </c>
      <c r="D19" s="22">
        <v>75</v>
      </c>
      <c r="E19" s="21">
        <v>6314</v>
      </c>
      <c r="F19" s="9">
        <f t="shared" si="0"/>
        <v>84.186666666666667</v>
      </c>
      <c r="G19" s="17" t="s">
        <v>4</v>
      </c>
      <c r="H19" s="2"/>
    </row>
    <row r="20" spans="1:8" x14ac:dyDescent="0.25">
      <c r="A20" s="2"/>
      <c r="B20" s="43" t="s">
        <v>118</v>
      </c>
      <c r="C20" s="28">
        <v>2016</v>
      </c>
      <c r="D20" s="22">
        <v>75</v>
      </c>
      <c r="E20" s="21">
        <v>80805</v>
      </c>
      <c r="F20" s="9">
        <f t="shared" si="0"/>
        <v>1077.4000000000001</v>
      </c>
      <c r="G20" s="17" t="s">
        <v>4</v>
      </c>
      <c r="H20" s="2"/>
    </row>
    <row r="21" spans="1:8" ht="26.25" x14ac:dyDescent="0.25">
      <c r="A21" s="2"/>
      <c r="B21" s="43" t="s">
        <v>121</v>
      </c>
      <c r="C21" s="28">
        <v>2016</v>
      </c>
      <c r="D21" s="22">
        <v>30</v>
      </c>
      <c r="E21" s="21">
        <v>59090</v>
      </c>
      <c r="F21" s="9">
        <f t="shared" si="0"/>
        <v>1969.6666666666667</v>
      </c>
      <c r="G21" s="17" t="s">
        <v>4</v>
      </c>
      <c r="H21" s="2"/>
    </row>
    <row r="22" spans="1:8" x14ac:dyDescent="0.25">
      <c r="A22" s="2"/>
      <c r="B22" s="91" t="s">
        <v>52</v>
      </c>
      <c r="C22" s="92"/>
      <c r="D22" s="92"/>
      <c r="E22" s="93"/>
      <c r="F22" s="15">
        <f>SUM(F10:F21)</f>
        <v>193271.55333333332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2318957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2719000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-400043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424399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450000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-25601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2016'!F22</f>
        <v>193271.55333333332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73333.333333333328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119938.21999999999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8600557.4545441531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1409219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626586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486906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148360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2671071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2682622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42273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2724895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-410081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-2271447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-2681528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2714438</v>
      </c>
      <c r="F28" s="25" t="s">
        <v>4</v>
      </c>
      <c r="G28" s="1">
        <f>IF(E28&lt;0,0,-E28)</f>
        <v>-2714438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5860568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25552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5886120</v>
      </c>
      <c r="F35" s="25" t="s">
        <v>4</v>
      </c>
      <c r="G35" s="12">
        <f>-E35</f>
        <v>-5886120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-0.54545584693551064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0" t="s">
        <v>130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2017-09-13T12:59:48Z</dcterms:modified>
</cp:coreProperties>
</file>