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7" i="11" l="1"/>
  <c r="F16" i="11"/>
  <c r="F15" i="11"/>
  <c r="F14" i="11"/>
  <c r="F13" i="11"/>
  <c r="F12" i="11"/>
  <c r="F11" i="21" l="1"/>
  <c r="F12" i="21" s="1"/>
  <c r="D11" i="21"/>
  <c r="D12" i="21" l="1"/>
  <c r="K18" i="22" s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F11" i="11"/>
  <c r="F18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9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<sst xmlns="http://schemas.openxmlformats.org/spreadsheetml/2006/main" count="331" uniqueCount="150">
  <si>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</si>
  <si>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</si>
  <si>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</si>
  <si>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</si>
  <si>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</si>
  <si>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</si>
  <si>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</si>
  <si>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</si>
  <si>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</si>
  <si>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</si>
  <si>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</si>
  <si>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</si>
  <si>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</si>
  <si>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</si>
  <si>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</si>
  <si>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</si>
  <si>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</si>
  <si>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</si>
  <si>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</si>
  <si>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</si>
  <si>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</si>
  <si>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</si>
  <si>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</si>
  <si>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</si>
  <si>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</si>
  <si>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</si>
  <si>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</si>
  <si>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</si>
  <si>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</si>
  <si>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</si>
  <si>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</si>
  <si>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</si>
  <si>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</si>
  <si>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</si>
  <si>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</si>
  <si>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</si>
  <si>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</si>
  <si>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</si>
  <si>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</si>
  <si>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</si>
  <si>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</si>
  <si>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</si>
  <si>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</si>
  <si>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</si>
  <si>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</si>
  <si>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</si>
  <si>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</si>
  <si>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</si>
  <si>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</si>
  <si>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</si>
  <si>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</si>
  <si>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</si>
  <si>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</si>
  <si>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</si>
  <si>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</si>
  <si>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</si>
  <si>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</si>
  <si>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</si>
  <si>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</si>
  <si>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</si>
  <si>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</si>
  <si>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</si>
  <si>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</si>
  <si>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</si>
  <si>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</si>
  <si>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</si>
  <si>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</si>
  <si>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</si>
  <si>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</si>
  <si>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</si>
  <si>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</si>
  <si>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</si>
  <si>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</si>
  <si>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</si>
  <si>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</si>
  <si>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</si>
  <si>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</si>
  <si>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</si>
  <si>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</si>
  <si>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</si>
  <si>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</si>
  <si>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</si>
  <si>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</si>
  <si>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</si>
  <si>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</si>
  <si>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</si>
  <si>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</si>
  <si>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</si>
  <si>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</si>
  <si>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</si>
  <si>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</si>
  <si>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</si>
  <si>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</si>
  <si>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</si>
  <si>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</si>
  <si>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</si>
  <si>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</si>
  <si>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</si>
  <si>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</si>
  <si>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</si>
  <si>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</si>
  <si>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</si>
  <si>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</si>
  <si>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</si>
  <si>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</si>
  <si>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</si>
  <si>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</si>
  <si>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</si>
  <si>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</si>
  <si>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</si>
  <si>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</si>
  <si>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</si>
  <si>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</si>
  <si>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</si>
  <si>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</si>
  <si>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</si>
  <si>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</si>
  <si>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Afregningsmålere, elektroniske ≤ Ø 110mm (Qn 10)</t>
  </si>
  <si>
    <t>Ø 50mm &lt; Ledningsnet ≤ Ø110 mm</t>
  </si>
  <si>
    <t>Skelbrønd, Konstruktioner</t>
  </si>
  <si>
    <t>Hegn</t>
  </si>
  <si>
    <t>Sikring, avanceret (hegne, porte og overvågningssystemer), SRO</t>
  </si>
  <si>
    <t>Udpumpningsanlæg, Hydrofor</t>
  </si>
  <si>
    <t>Skyllevandsbehandling, inkl. UV-filter mv., Mek./EL</t>
  </si>
  <si>
    <t>Filteranlæg, trykfiltre, enkelt filtrering</t>
  </si>
  <si>
    <t>Rentvandsbeholder  element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</si>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</sst>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145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8018788.3194757123</v>
      </c>
      <c r="F9" s="13" t="s">
        <v>4</v>
      </c>
      <c r="G9" s="48">
        <v>8022446.0721524879</v>
      </c>
      <c r="H9" s="13" t="s">
        <v>4</v>
      </c>
      <c r="I9" s="48">
        <v>8026620.312700469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3735924.6412945627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2835537.0560907344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2535835.4096044204</v>
      </c>
      <c r="L12" s="8" t="s">
        <v>4</v>
      </c>
      <c r="M12" s="2"/>
    </row>
    <row r="13" spans="1:13" x14ac:dyDescent="0.25">
      <c r="A13" s="2"/>
      <c r="B13" s="46" t="s">
        <v>149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-417285.91544928437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-243975.92818499968</v>
      </c>
      <c r="F14" s="8" t="s">
        <v>4</v>
      </c>
      <c r="G14" s="9">
        <f>E14*(1+$E$25/100)</f>
        <v>-248245.50692823718</v>
      </c>
      <c r="H14" s="8" t="s">
        <v>4</v>
      </c>
      <c r="I14" s="9">
        <f>G14*(1+$E$25/100)</f>
        <v>-252589.80329948134</v>
      </c>
      <c r="J14" s="8" t="s">
        <v>4</v>
      </c>
      <c r="K14" s="51">
        <f>I14*(1+$E$25/100)</f>
        <v>-257010.12485722228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-96672.893333333108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2717603.0396341719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-4269.5787432374946</v>
      </c>
      <c r="F19" s="8" t="s">
        <v>4</v>
      </c>
      <c r="G19" s="42">
        <f>(G17+G14)*($E$25/100)</f>
        <v>-4344.2963712441515</v>
      </c>
      <c r="H19" s="8" t="s">
        <v>4</v>
      </c>
      <c r="I19" s="42">
        <f>(I17+I14)*($E$25/100)</f>
        <v>-4420.3215577409237</v>
      </c>
      <c r="J19" s="8" t="s">
        <v>4</v>
      </c>
      <c r="K19" s="42">
        <f>SUM(K10:K14,K17:K18)*($E$25/100)</f>
        <v>147577.5186669562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-106451.8555880382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7770542.8125474751</v>
      </c>
      <c r="F21" s="38" t="s">
        <v>4</v>
      </c>
      <c r="G21" s="49">
        <f>SUM(G9:G20)</f>
        <v>7769856.2688530069</v>
      </c>
      <c r="H21" s="38" t="s">
        <v>4</v>
      </c>
      <c r="I21" s="49">
        <f>SUM(I9:I20)</f>
        <v>7769610.1878432473</v>
      </c>
      <c r="J21" s="38" t="s">
        <v>4</v>
      </c>
      <c r="K21" s="52">
        <f>SUM(K9:K20)</f>
        <v>11095056.876062967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3546458.2669472969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2691733.5865542963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2407231.2253314001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8645423.0788329933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126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127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128</v>
      </c>
      <c r="C12" s="96"/>
      <c r="D12" s="96"/>
      <c r="E12" s="55">
        <v>341855.99199999997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129</v>
      </c>
      <c r="C13" s="96"/>
      <c r="D13" s="96"/>
      <c r="E13" s="55">
        <v>32399.4126</v>
      </c>
      <c r="F13" s="17" t="s">
        <v>4</v>
      </c>
      <c r="G13" s="21">
        <v>4792</v>
      </c>
      <c r="H13" s="17" t="s">
        <v>4</v>
      </c>
      <c r="I13" s="2"/>
    </row>
    <row r="14" spans="1:9" x14ac:dyDescent="0.25">
      <c r="A14" s="2"/>
      <c r="B14" s="95" t="s">
        <v>130</v>
      </c>
      <c r="C14" s="96"/>
      <c r="D14" s="96"/>
      <c r="E14" s="55">
        <v>2002787.3773999999</v>
      </c>
      <c r="F14" s="17" t="s">
        <v>4</v>
      </c>
      <c r="G14" s="21">
        <v>2132471</v>
      </c>
      <c r="H14" s="17" t="s">
        <v>4</v>
      </c>
      <c r="I14" s="2"/>
    </row>
    <row r="15" spans="1:9" x14ac:dyDescent="0.25">
      <c r="A15" s="2"/>
      <c r="B15" s="95" t="s">
        <v>131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132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133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-239779.78199999966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-243975.92818499968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-4614526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-3220006.6216931217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-1394519.3783068783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-464839.79276895942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10</v>
      </c>
      <c r="E10" s="21">
        <v>99102</v>
      </c>
      <c r="F10" s="9">
        <f>E10/D10</f>
        <v>9910.2000000000007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75</v>
      </c>
      <c r="E11" s="21">
        <v>1844923</v>
      </c>
      <c r="F11" s="9">
        <f t="shared" ref="F11:F18" si="0">E11/D11</f>
        <v>24598.973333333332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50</v>
      </c>
      <c r="E12" s="21">
        <v>17781</v>
      </c>
      <c r="F12" s="9">
        <f t="shared" si="0"/>
        <v>355.62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15</v>
      </c>
      <c r="E13" s="21">
        <v>43255</v>
      </c>
      <c r="F13" s="9">
        <f t="shared" si="0"/>
        <v>2883.6666666666665</v>
      </c>
      <c r="G13" s="17" t="s">
        <v>4</v>
      </c>
      <c r="H13" s="2"/>
    </row>
    <row r="14" spans="1:8" ht="26.25" x14ac:dyDescent="0.25">
      <c r="A14" s="2"/>
      <c r="B14" s="43" t="s">
        <v>121</v>
      </c>
      <c r="C14" s="28">
        <v>2016</v>
      </c>
      <c r="D14" s="22">
        <v>10</v>
      </c>
      <c r="E14" s="21">
        <v>21100</v>
      </c>
      <c r="F14" s="9">
        <f t="shared" si="0"/>
        <v>2110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5</v>
      </c>
      <c r="E15" s="21">
        <v>102587</v>
      </c>
      <c r="F15" s="9">
        <f t="shared" si="0"/>
        <v>20517.400000000001</v>
      </c>
      <c r="G15" s="17" t="s">
        <v>4</v>
      </c>
      <c r="H15" s="2"/>
    </row>
    <row r="16" spans="1:8" ht="26.25" x14ac:dyDescent="0.25">
      <c r="A16" s="2"/>
      <c r="B16" s="43" t="s">
        <v>123</v>
      </c>
      <c r="C16" s="28">
        <v>2016</v>
      </c>
      <c r="D16" s="22">
        <v>10</v>
      </c>
      <c r="E16" s="21">
        <v>59908</v>
      </c>
      <c r="F16" s="9">
        <f t="shared" si="0"/>
        <v>5990.8</v>
      </c>
      <c r="G16" s="17" t="s">
        <v>4</v>
      </c>
      <c r="H16" s="2"/>
    </row>
    <row r="17" spans="1:8" x14ac:dyDescent="0.25">
      <c r="A17" s="2"/>
      <c r="B17" s="43" t="s">
        <v>124</v>
      </c>
      <c r="C17" s="28">
        <v>2016</v>
      </c>
      <c r="D17" s="22">
        <v>20</v>
      </c>
      <c r="E17" s="21">
        <v>52753</v>
      </c>
      <c r="F17" s="9">
        <f t="shared" si="0"/>
        <v>2637.65</v>
      </c>
      <c r="G17" s="17" t="s">
        <v>4</v>
      </c>
      <c r="H17" s="2"/>
    </row>
    <row r="18" spans="1:8" x14ac:dyDescent="0.25">
      <c r="A18" s="2"/>
      <c r="B18" s="43" t="s">
        <v>125</v>
      </c>
      <c r="C18" s="28">
        <v>2016</v>
      </c>
      <c r="D18" s="22">
        <v>25</v>
      </c>
      <c r="E18" s="21">
        <v>85916</v>
      </c>
      <c r="F18" s="9">
        <f t="shared" si="0"/>
        <v>3436.64</v>
      </c>
      <c r="G18" s="17" t="s">
        <v>4</v>
      </c>
      <c r="H18" s="2"/>
    </row>
    <row r="19" spans="1:8" x14ac:dyDescent="0.25">
      <c r="A19" s="2"/>
      <c r="B19" s="91" t="s">
        <v>52</v>
      </c>
      <c r="C19" s="92"/>
      <c r="D19" s="92"/>
      <c r="E19" s="93"/>
      <c r="F19" s="15">
        <f>SUM(F10:F18)</f>
        <v>72440.95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</sheetData>
  <sheetProtection password="DFE9" sheet="1" objects="1" scenarios="1"/>
  <mergeCells count="4">
    <mergeCell ref="B19:E1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140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2160663.4900000002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2253900</v>
      </c>
      <c r="H10" s="17" t="s">
        <v>4</v>
      </c>
      <c r="I10" s="2"/>
    </row>
    <row r="11" spans="1:9" x14ac:dyDescent="0.25">
      <c r="A11" s="2"/>
      <c r="B11" s="91" t="s">
        <v>141</v>
      </c>
      <c r="C11" s="92"/>
      <c r="D11" s="92"/>
      <c r="E11" s="92"/>
      <c r="F11" s="93"/>
      <c r="G11" s="15">
        <f>G9-G10</f>
        <v>-93236.509999999776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142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87456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150000</v>
      </c>
      <c r="H16" s="17" t="s">
        <v>4</v>
      </c>
      <c r="I16" s="2"/>
    </row>
    <row r="17" spans="1:9" x14ac:dyDescent="0.25">
      <c r="A17" s="2"/>
      <c r="B17" s="91" t="s">
        <v>142</v>
      </c>
      <c r="C17" s="92"/>
      <c r="D17" s="92"/>
      <c r="E17" s="92"/>
      <c r="F17" s="93"/>
      <c r="G17" s="15">
        <f>G15-G16</f>
        <v>-62544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143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143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144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144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2016'!F19</f>
        <v>72440.95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13333.333333333334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59107.616666666661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11358105.039634172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1487285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575695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147879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76400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2287259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354000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354000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-2327325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-2327325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313934</v>
      </c>
      <c r="F28" s="25" t="s">
        <v>4</v>
      </c>
      <c r="G28" s="1">
        <f>IF(E28&lt;0,0,-E28)</f>
        <v>-313934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2886601</v>
      </c>
      <c r="F30" s="25" t="s">
        <v>4</v>
      </c>
      <c r="G30" s="12">
        <f>-$E$30</f>
        <v>-2886601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5290635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149332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5439967</v>
      </c>
      <c r="F35" s="25" t="s">
        <v>4</v>
      </c>
      <c r="G35" s="12">
        <f>-E35</f>
        <v>-5439967</v>
      </c>
      <c r="H35" s="25" t="s">
        <v>4</v>
      </c>
      <c r="I35" s="2"/>
    </row>
    <row r="36" spans="1:9" x14ac:dyDescent="0.25">
      <c r="A36" s="2"/>
      <c r="B36" s="91" t="s">
        <v>139</v>
      </c>
      <c r="C36" s="92"/>
      <c r="D36" s="92"/>
      <c r="E36" s="92"/>
      <c r="F36" s="93"/>
      <c r="G36" s="15">
        <f>$G$9+$G$28+$G$30+$G$35</f>
        <v>2717603.0396341719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137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138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147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148</v>
      </c>
      <c r="C16" s="85"/>
      <c r="D16" s="85"/>
      <c r="E16" s="86"/>
      <c r="F16" s="100" t="s">
        <v>134</v>
      </c>
      <c r="G16" s="100"/>
      <c r="H16" s="2"/>
    </row>
    <row r="17" spans="1:8" x14ac:dyDescent="0.25">
      <c r="A17" s="2"/>
      <c r="B17" s="87" t="s">
        <v>146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135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136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2017-09-14T07:56:09Z</dcterms:modified>
</cp:coreProperties>
</file>