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7" i="11"/>
  <c r="G23" i="22" l="1"/>
  <c r="G30" i="13"/>
  <c r="E35" i="13" l="1"/>
  <c r="G35" i="13" s="1"/>
  <c r="E27" i="13"/>
  <c r="E19" i="13"/>
  <c r="G11" i="12"/>
  <c r="G23" i="12"/>
  <c r="G17" i="12"/>
  <c r="F10" i="11"/>
  <c r="F28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<sst xmlns="http://schemas.openxmlformats.org/spreadsheetml/2006/main" count="327" uniqueCount="162">
  <si>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</si>
  <si>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</si>
  <si>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</si>
  <si>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</si>
  <si>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</si>
  <si>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</si>
  <si>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</si>
  <si>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</si>
  <si>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</si>
  <si>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</si>
  <si>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</si>
  <si>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</si>
  <si>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</si>
  <si>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</si>
  <si>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</si>
  <si>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</si>
  <si>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</si>
  <si>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</si>
  <si>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</si>
  <si>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</si>
  <si>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</si>
  <si>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</si>
  <si>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</si>
  <si>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</si>
  <si>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</si>
  <si>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</si>
  <si>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</si>
  <si>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</si>
  <si>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</si>
  <si>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</si>
  <si>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</si>
  <si>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</si>
  <si>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</si>
  <si>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</si>
  <si>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</si>
  <si>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</si>
  <si>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</si>
  <si>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</si>
  <si>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</si>
  <si>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</si>
  <si>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</si>
  <si>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</si>
  <si>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</si>
  <si>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</si>
  <si>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</si>
  <si>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</si>
  <si>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</si>
  <si>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</si>
  <si>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</si>
  <si>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</si>
  <si>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</si>
  <si>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</si>
  <si>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</si>
  <si>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</si>
  <si>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</si>
  <si>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</si>
  <si>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</si>
  <si>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</si>
  <si>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</si>
  <si>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</si>
  <si>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</si>
  <si>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</si>
  <si>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</si>
  <si>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</si>
  <si>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</si>
  <si>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</si>
  <si>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</si>
  <si>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</si>
  <si>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</si>
  <si>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</si>
  <si>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</si>
  <si>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</si>
  <si>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</si>
  <si>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</si>
  <si>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</si>
  <si>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</si>
  <si>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</si>
  <si>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</si>
  <si>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</si>
  <si>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</si>
  <si>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</si>
  <si>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</si>
  <si>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</si>
  <si>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</si>
  <si>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</si>
  <si>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</si>
  <si>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</si>
  <si>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</si>
  <si>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</si>
  <si>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</si>
  <si>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</si>
  <si>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</si>
  <si>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</si>
  <si>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</si>
  <si>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</si>
  <si>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</si>
  <si>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</si>
  <si>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</si>
  <si>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</si>
  <si>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</si>
  <si>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</si>
  <si>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</si>
  <si>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</si>
  <si>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</si>
  <si>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</si>
  <si>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</si>
  <si>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</si>
  <si>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</si>
  <si>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</si>
  <si>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</si>
  <si>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</si>
  <si>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</si>
  <si>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</si>
  <si>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</si>
  <si>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</si>
  <si>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</si>
  <si>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</si>
  <si>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</si>
  <si>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Boring (inkl. etablering, forerør, filter og prøvepumpning)</t>
  </si>
  <si>
    <t>Elanlæg</t>
  </si>
  <si>
    <t>SRO anlæg</t>
  </si>
  <si>
    <t>Ø110 mm &lt; Ledningsnet ≤ Ø 250 mm</t>
  </si>
  <si>
    <t>Skyllevand-/slamhåndteringsanlæg - lukkede betonbeholdere</t>
  </si>
  <si>
    <t>Etageareal kontor og mandskabsfaciliteter</t>
  </si>
  <si>
    <t>Ledningsnet ≤ Ø50 mm</t>
  </si>
  <si>
    <t>Ø 50mm &lt; Ledningsnet ≤ Ø110 mm</t>
  </si>
  <si>
    <t>Stik på ledningsnet, Konstruktioner</t>
  </si>
  <si>
    <t>Ventiler på ledningsnet ≤ Ø50 mm</t>
  </si>
  <si>
    <t>Ventiler på Ø 50mm &lt; Ledningsnet ≤ Ø110 mm</t>
  </si>
  <si>
    <t>Beholderanlæg - højdebeholder</t>
  </si>
  <si>
    <t>Afregningsmålere, mekaniske</t>
  </si>
  <si>
    <t>Køretøjer, små lastvogne (&lt; 3.500 kg.)</t>
  </si>
  <si>
    <t>Køretøjer, entreprenørmaskiner</t>
  </si>
  <si>
    <t>Driftsmateriel og inventar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</si>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</sst>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61857723.33480832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15404956.576185938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24194703.55775743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24593279.228699617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160</v>
      </c>
      <c r="C13" s="43"/>
      <c r="D13" s="44"/>
      <c r="E13" s="40" t="s">
        <v>101</v>
      </c>
      <c r="F13" s="8" t="s">
        <v>4</v>
      </c>
      <c r="G13" s="41">
        <v>-999324.15500476351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159</v>
      </c>
      <c r="C14" s="55"/>
      <c r="D14" s="56"/>
      <c r="E14" s="40" t="s">
        <v>101</v>
      </c>
      <c r="F14" s="8" t="s">
        <v>4</v>
      </c>
      <c r="G14" s="41">
        <v>-1060755.7183802691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-2221107.6053044992</v>
      </c>
      <c r="F15" s="8" t="s">
        <v>4</v>
      </c>
      <c r="G15" s="47">
        <f>E15*(1+E30/100)</f>
        <v>-2259976.9883973282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4290292.87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-5361935.7373132259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143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-38869.383092828735</v>
      </c>
      <c r="F23" s="8" t="s">
        <v>4</v>
      </c>
      <c r="G23" s="41">
        <f>SUM(G10:G15,G18:G22)*$E$30/100</f>
        <v>1047775.4437650607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-709791.23687125975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-504831.02949916862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59597746.34641099</v>
      </c>
      <c r="F27" s="38" t="s">
        <v>4</v>
      </c>
      <c r="G27" s="51">
        <f>SUM(G10:G26)</f>
        <v>58634392.810942024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150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151</v>
      </c>
      <c r="C31" s="80"/>
      <c r="D31" s="81"/>
      <c r="E31" s="52">
        <v>1.3216675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152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15140006.463082002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23778578.435142435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24170298.996264979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63088883.894489415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135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136</v>
      </c>
      <c r="C11" s="96"/>
      <c r="D11" s="96"/>
      <c r="E11" s="53">
        <v>127648.087</v>
      </c>
      <c r="F11" s="17" t="s">
        <v>4</v>
      </c>
      <c r="G11" s="21">
        <v>114363</v>
      </c>
      <c r="H11" s="17" t="s">
        <v>4</v>
      </c>
      <c r="I11" s="2"/>
    </row>
    <row r="12" spans="1:9" x14ac:dyDescent="0.25">
      <c r="A12" s="2"/>
      <c r="B12" s="95" t="s">
        <v>137</v>
      </c>
      <c r="C12" s="96"/>
      <c r="D12" s="96"/>
      <c r="E12" s="53">
        <v>2582244.0427999999</v>
      </c>
      <c r="F12" s="17" t="s">
        <v>4</v>
      </c>
      <c r="G12" s="21">
        <v>2156181</v>
      </c>
      <c r="H12" s="17" t="s">
        <v>4</v>
      </c>
      <c r="I12" s="2"/>
    </row>
    <row r="13" spans="1:9" x14ac:dyDescent="0.25">
      <c r="A13" s="2"/>
      <c r="B13" s="95" t="s">
        <v>138</v>
      </c>
      <c r="C13" s="96"/>
      <c r="D13" s="96"/>
      <c r="E13" s="53">
        <v>16199.208199999999</v>
      </c>
      <c r="F13" s="17" t="s">
        <v>4</v>
      </c>
      <c r="G13" s="21">
        <v>59810</v>
      </c>
      <c r="H13" s="17" t="s">
        <v>4</v>
      </c>
      <c r="I13" s="2"/>
    </row>
    <row r="14" spans="1:9" x14ac:dyDescent="0.25">
      <c r="A14" s="2"/>
      <c r="B14" s="95" t="s">
        <v>139</v>
      </c>
      <c r="C14" s="96"/>
      <c r="D14" s="96"/>
      <c r="E14" s="53">
        <v>21141094.3994</v>
      </c>
      <c r="F14" s="17" t="s">
        <v>4</v>
      </c>
      <c r="G14" s="21">
        <v>19353925</v>
      </c>
      <c r="H14" s="17" t="s">
        <v>4</v>
      </c>
      <c r="I14" s="2"/>
    </row>
    <row r="15" spans="1:9" x14ac:dyDescent="0.25">
      <c r="A15" s="2"/>
      <c r="B15" s="95" t="s">
        <v>140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141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142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-2182906.7373999991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-2221107.6053044992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672720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672721.5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-1.5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30</v>
      </c>
      <c r="E10" s="21">
        <v>1408638</v>
      </c>
      <c r="F10" s="9">
        <f>E10/D10</f>
        <v>46954.6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20</v>
      </c>
      <c r="E11" s="21">
        <v>134961</v>
      </c>
      <c r="F11" s="9">
        <f t="shared" ref="F11:F27" si="0">E11/D11</f>
        <v>6748.05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10</v>
      </c>
      <c r="E12" s="21">
        <v>16778</v>
      </c>
      <c r="F12" s="9">
        <f t="shared" si="0"/>
        <v>1677.8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201443</v>
      </c>
      <c r="F13" s="9">
        <f t="shared" si="0"/>
        <v>2685.9066666666668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50</v>
      </c>
      <c r="E14" s="21">
        <v>628995</v>
      </c>
      <c r="F14" s="9">
        <f t="shared" si="0"/>
        <v>12579.9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234431</v>
      </c>
      <c r="F15" s="9">
        <f t="shared" si="0"/>
        <v>3125.7466666666664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235</v>
      </c>
      <c r="F16" s="9">
        <f t="shared" si="0"/>
        <v>3.1333333333333333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1106546</v>
      </c>
      <c r="F17" s="9">
        <f t="shared" si="0"/>
        <v>14753.946666666667</v>
      </c>
      <c r="G17" s="17" t="s">
        <v>4</v>
      </c>
      <c r="H17" s="2"/>
    </row>
    <row r="18" spans="1:8" x14ac:dyDescent="0.25">
      <c r="A18" s="2"/>
      <c r="B18" s="42" t="s">
        <v>121</v>
      </c>
      <c r="C18" s="28">
        <v>2016</v>
      </c>
      <c r="D18" s="22">
        <v>75</v>
      </c>
      <c r="E18" s="21">
        <v>1110268</v>
      </c>
      <c r="F18" s="9">
        <f t="shared" si="0"/>
        <v>14803.573333333334</v>
      </c>
      <c r="G18" s="17" t="s">
        <v>4</v>
      </c>
      <c r="H18" s="2"/>
    </row>
    <row r="19" spans="1:8" x14ac:dyDescent="0.25">
      <c r="A19" s="2"/>
      <c r="B19" s="42" t="s">
        <v>126</v>
      </c>
      <c r="C19" s="28">
        <v>2016</v>
      </c>
      <c r="D19" s="22">
        <v>75</v>
      </c>
      <c r="E19" s="21">
        <v>309344</v>
      </c>
      <c r="F19" s="9">
        <f t="shared" si="0"/>
        <v>4124.586666666667</v>
      </c>
      <c r="G19" s="17" t="s">
        <v>4</v>
      </c>
      <c r="H19" s="2"/>
    </row>
    <row r="20" spans="1:8" x14ac:dyDescent="0.25">
      <c r="A20" s="2"/>
      <c r="B20" s="42" t="s">
        <v>127</v>
      </c>
      <c r="C20" s="28">
        <v>2016</v>
      </c>
      <c r="D20" s="22">
        <v>75</v>
      </c>
      <c r="E20" s="21">
        <v>1708912</v>
      </c>
      <c r="F20" s="9">
        <f t="shared" si="0"/>
        <v>22785.493333333332</v>
      </c>
      <c r="G20" s="17" t="s">
        <v>4</v>
      </c>
      <c r="H20" s="2"/>
    </row>
    <row r="21" spans="1:8" x14ac:dyDescent="0.25">
      <c r="A21" s="2"/>
      <c r="B21" s="42" t="s">
        <v>128</v>
      </c>
      <c r="C21" s="28">
        <v>2016</v>
      </c>
      <c r="D21" s="22">
        <v>75</v>
      </c>
      <c r="E21" s="21">
        <v>248740</v>
      </c>
      <c r="F21" s="9">
        <f t="shared" si="0"/>
        <v>3316.5333333333333</v>
      </c>
      <c r="G21" s="17" t="s">
        <v>4</v>
      </c>
      <c r="H21" s="2"/>
    </row>
    <row r="22" spans="1:8" x14ac:dyDescent="0.25">
      <c r="A22" s="2"/>
      <c r="B22" s="42" t="s">
        <v>129</v>
      </c>
      <c r="C22" s="28">
        <v>2016</v>
      </c>
      <c r="D22" s="22">
        <v>50</v>
      </c>
      <c r="E22" s="21">
        <v>189270</v>
      </c>
      <c r="F22" s="9">
        <f t="shared" si="0"/>
        <v>3785.4</v>
      </c>
      <c r="G22" s="17" t="s">
        <v>4</v>
      </c>
      <c r="H22" s="2"/>
    </row>
    <row r="23" spans="1:8" x14ac:dyDescent="0.25">
      <c r="A23" s="2"/>
      <c r="B23" s="42" t="s">
        <v>130</v>
      </c>
      <c r="C23" s="28">
        <v>2016</v>
      </c>
      <c r="D23" s="22">
        <v>8</v>
      </c>
      <c r="E23" s="21">
        <v>2689608</v>
      </c>
      <c r="F23" s="9">
        <f t="shared" si="0"/>
        <v>336201</v>
      </c>
      <c r="G23" s="17" t="s">
        <v>4</v>
      </c>
      <c r="H23" s="2"/>
    </row>
    <row r="24" spans="1:8" x14ac:dyDescent="0.25">
      <c r="A24" s="2"/>
      <c r="B24" s="42" t="s">
        <v>131</v>
      </c>
      <c r="C24" s="28">
        <v>2016</v>
      </c>
      <c r="D24" s="22">
        <v>5</v>
      </c>
      <c r="E24" s="21">
        <v>320569</v>
      </c>
      <c r="F24" s="9">
        <f t="shared" si="0"/>
        <v>64113.8</v>
      </c>
      <c r="G24" s="17" t="s">
        <v>4</v>
      </c>
      <c r="H24" s="2"/>
    </row>
    <row r="25" spans="1:8" x14ac:dyDescent="0.25">
      <c r="A25" s="2"/>
      <c r="B25" s="42" t="s">
        <v>132</v>
      </c>
      <c r="C25" s="28">
        <v>2016</v>
      </c>
      <c r="D25" s="22">
        <v>5</v>
      </c>
      <c r="E25" s="21">
        <v>294000</v>
      </c>
      <c r="F25" s="9">
        <f t="shared" si="0"/>
        <v>58800</v>
      </c>
      <c r="G25" s="17" t="s">
        <v>4</v>
      </c>
      <c r="H25" s="2"/>
    </row>
    <row r="26" spans="1:8" x14ac:dyDescent="0.25">
      <c r="A26" s="2"/>
      <c r="B26" s="42" t="s">
        <v>133</v>
      </c>
      <c r="C26" s="28">
        <v>2016</v>
      </c>
      <c r="D26" s="22">
        <v>5</v>
      </c>
      <c r="E26" s="21">
        <v>333649</v>
      </c>
      <c r="F26" s="9">
        <f t="shared" si="0"/>
        <v>66729.8</v>
      </c>
      <c r="G26" s="17" t="s">
        <v>4</v>
      </c>
      <c r="H26" s="2"/>
    </row>
    <row r="27" spans="1:8" x14ac:dyDescent="0.25">
      <c r="A27" s="2"/>
      <c r="B27" s="42" t="s">
        <v>134</v>
      </c>
      <c r="C27" s="28">
        <v>2016</v>
      </c>
      <c r="D27" s="22">
        <v>5</v>
      </c>
      <c r="E27" s="21">
        <v>114903</v>
      </c>
      <c r="F27" s="9">
        <f t="shared" si="0"/>
        <v>22980.6</v>
      </c>
      <c r="G27" s="17" t="s">
        <v>4</v>
      </c>
      <c r="H27" s="2"/>
    </row>
    <row r="28" spans="1:8" x14ac:dyDescent="0.25">
      <c r="A28" s="2"/>
      <c r="B28" s="91" t="s">
        <v>54</v>
      </c>
      <c r="C28" s="92"/>
      <c r="D28" s="92"/>
      <c r="E28" s="93"/>
      <c r="F28" s="15">
        <f>SUM(F10:F27)</f>
        <v>686169.87000000011</v>
      </c>
      <c r="G28" s="16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21907779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20547375</v>
      </c>
      <c r="H10" s="17" t="s">
        <v>4</v>
      </c>
      <c r="I10" s="2"/>
    </row>
    <row r="11" spans="1:9" x14ac:dyDescent="0.25">
      <c r="A11" s="2"/>
      <c r="B11" s="91" t="s">
        <v>154</v>
      </c>
      <c r="C11" s="92"/>
      <c r="D11" s="92"/>
      <c r="E11" s="92"/>
      <c r="F11" s="93"/>
      <c r="G11" s="15">
        <f>G9-G10</f>
        <v>1360404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-1120633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153000</v>
      </c>
      <c r="H16" s="17" t="s">
        <v>4</v>
      </c>
      <c r="I16" s="2"/>
    </row>
    <row r="17" spans="1:9" x14ac:dyDescent="0.25">
      <c r="A17" s="2"/>
      <c r="B17" s="91" t="s">
        <v>155</v>
      </c>
      <c r="C17" s="92"/>
      <c r="D17" s="92"/>
      <c r="E17" s="92"/>
      <c r="F17" s="93"/>
      <c r="G17" s="15">
        <f>G15-G16</f>
        <v>-1273633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4746102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500000</v>
      </c>
      <c r="H22" s="17" t="s">
        <v>4</v>
      </c>
      <c r="I22" s="2"/>
    </row>
    <row r="23" spans="1:9" x14ac:dyDescent="0.25">
      <c r="A23" s="2"/>
      <c r="B23" s="91" t="s">
        <v>156</v>
      </c>
      <c r="C23" s="92"/>
      <c r="D23" s="92"/>
      <c r="E23" s="92"/>
      <c r="F23" s="93"/>
      <c r="G23" s="15">
        <f>G21-G22</f>
        <v>4246102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2016'!F28</f>
        <v>686169.87000000011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728750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-42580.129999999888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53247817.262686774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16220664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3402062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-294462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1454260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20782524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759380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455497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1214877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-4791354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-14410709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-19202063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2795338</v>
      </c>
      <c r="F28" s="25" t="s">
        <v>4</v>
      </c>
      <c r="G28" s="1">
        <f>IF(E28&lt;0,0,-E28)</f>
        <v>-2795338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54037311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1777104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55814415</v>
      </c>
      <c r="F35" s="25" t="s">
        <v>4</v>
      </c>
      <c r="G35" s="12">
        <f>-E35</f>
        <v>-55814415</v>
      </c>
      <c r="H35" s="25" t="s">
        <v>4</v>
      </c>
      <c r="I35" s="2"/>
    </row>
    <row r="36" spans="1:9" x14ac:dyDescent="0.25">
      <c r="A36" s="2"/>
      <c r="B36" s="91" t="s">
        <v>149</v>
      </c>
      <c r="C36" s="92"/>
      <c r="D36" s="92"/>
      <c r="E36" s="92"/>
      <c r="F36" s="93"/>
      <c r="G36" s="15">
        <f>$G$9+$G$28+$G$30+$G$35</f>
        <v>-5361935.7373132259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148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161</v>
      </c>
      <c r="C16" s="85"/>
      <c r="D16" s="85"/>
      <c r="E16" s="86"/>
      <c r="F16" s="100" t="s">
        <v>144</v>
      </c>
      <c r="G16" s="100"/>
      <c r="H16" s="2"/>
    </row>
    <row r="17" spans="1:8" x14ac:dyDescent="0.25">
      <c r="A17" s="2"/>
      <c r="B17" s="79" t="s">
        <v>158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145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146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2017-09-12T16:50:06Z</dcterms:modified>
</cp:coreProperties>
</file>