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G12" i="7"/>
  <c r="K17" i="22" l="1"/>
  <c r="I20" i="22"/>
  <c r="E14" i="22"/>
  <c r="E15" i="13"/>
  <c r="F11" i="11"/>
  <c r="G14" i="22" l="1"/>
  <c r="E19" i="22"/>
  <c r="E21" i="22" s="1"/>
  <c r="G30" i="13"/>
  <c r="I14" i="22" l="1"/>
  <c r="G19" i="22"/>
  <c r="G21" i="22" s="1"/>
  <c r="E35" i="13"/>
  <c r="G35" i="13" s="1"/>
  <c r="E27" i="13"/>
  <c r="E19" i="13"/>
  <c r="G11" i="12"/>
  <c r="G29" i="12"/>
  <c r="G23" i="12"/>
  <c r="G17" i="12"/>
  <c r="F10" i="11"/>
  <c r="F12" i="11" s="1"/>
  <c r="G33" i="12" l="1"/>
  <c r="G35" i="12" s="1"/>
  <c r="K15" i="22" s="1"/>
  <c r="I19" i="22"/>
  <c r="I21" i="22" s="1"/>
  <c r="K14" i="22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<sst xmlns="http://schemas.openxmlformats.org/spreadsheetml/2006/main" count="317" uniqueCount="143">
  <si>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</si>
  <si>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</si>
  <si>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</si>
  <si>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</si>
  <si>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</si>
  <si>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</si>
  <si>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</si>
  <si>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</si>
  <si>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</si>
  <si>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</si>
  <si>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</si>
  <si>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</si>
  <si>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</si>
  <si>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</si>
  <si>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</si>
  <si>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</si>
  <si>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</si>
  <si>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</si>
  <si>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</si>
  <si>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</si>
  <si>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</si>
  <si>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</si>
  <si>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</si>
  <si>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</si>
  <si>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</si>
  <si>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</si>
  <si>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</si>
  <si>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</si>
  <si>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</si>
  <si>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</si>
  <si>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</si>
  <si>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</si>
  <si>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</si>
  <si>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</si>
  <si>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</si>
  <si>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</si>
  <si>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</si>
  <si>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</si>
  <si>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</si>
  <si>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</si>
  <si>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</si>
  <si>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</si>
  <si>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</si>
  <si>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</si>
  <si>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</si>
  <si>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</si>
  <si>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</si>
  <si>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</si>
  <si>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</si>
  <si>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</si>
  <si>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</si>
  <si>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</si>
  <si>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</si>
  <si>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</si>
  <si>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</si>
  <si>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</si>
  <si>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</si>
  <si>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</si>
  <si>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</si>
  <si>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</si>
  <si>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</si>
  <si>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</si>
  <si>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</si>
  <si>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</si>
  <si>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</si>
  <si>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</si>
  <si>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</si>
  <si>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</si>
  <si>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</si>
  <si>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</si>
  <si>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</si>
  <si>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</si>
  <si>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</si>
  <si>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</si>
  <si>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</si>
  <si>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</si>
  <si>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</si>
  <si>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</si>
  <si>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</si>
  <si>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</si>
  <si>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</si>
  <si>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</si>
  <si>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</si>
  <si>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</si>
  <si>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</si>
  <si>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</si>
  <si>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</si>
  <si>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</si>
  <si>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</si>
  <si>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</si>
  <si>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</si>
  <si>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</si>
  <si>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</si>
  <si>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</si>
  <si>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</si>
  <si>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</si>
  <si>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</si>
  <si>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</si>
  <si>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</si>
  <si>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</si>
  <si>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</si>
  <si>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</si>
  <si>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</si>
  <si>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</si>
  <si>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</si>
  <si>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</si>
  <si>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</si>
  <si>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</si>
  <si>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</si>
  <si>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</si>
  <si>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</si>
  <si>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</si>
  <si>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</si>
  <si>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</si>
  <si>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</si>
  <si>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</si>
  <si>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</si>
  <si>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Stik på ledningsnet, Konstruktioner</t>
  </si>
  <si>
    <t>Pumpestation (inkl. evt. hydrofor)/trykforøger,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</si>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</sst>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3456954.1952614174</v>
      </c>
      <c r="F9" s="13" t="s">
        <v>4</v>
      </c>
      <c r="G9" s="48">
        <v>3508388.0054503423</v>
      </c>
      <c r="H9" s="13" t="s">
        <v>4</v>
      </c>
      <c r="I9" s="48">
        <v>3522955.8412067681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931432.74474967597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945955.76593193156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1814461.7532488045</v>
      </c>
      <c r="L12" s="8" t="s">
        <v>4</v>
      </c>
      <c r="M12" s="2"/>
    </row>
    <row r="13" spans="1:13" x14ac:dyDescent="0.25">
      <c r="A13" s="2"/>
      <c r="B13" s="44" t="s">
        <v>142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-120773.48064410276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-66058.287421499786</v>
      </c>
      <c r="F14" s="8" t="s">
        <v>4</v>
      </c>
      <c r="G14" s="9">
        <f>E14*(1+$E$25/100)</f>
        <v>-67214.307451376037</v>
      </c>
      <c r="H14" s="8" t="s">
        <v>4</v>
      </c>
      <c r="I14" s="9">
        <f>G14*(1+$E$25/100)</f>
        <v>-68390.557831775121</v>
      </c>
      <c r="J14" s="8" t="s">
        <v>4</v>
      </c>
      <c r="K14" s="51">
        <f>I14*(1+$E$25/100)</f>
        <v>-69587.392593831188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-23067.946666666667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-552712.16358130239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-1156.0200298762463</v>
      </c>
      <c r="F19" s="8" t="s">
        <v>4</v>
      </c>
      <c r="G19" s="42">
        <f>(G17+G14)*($E$25/100)</f>
        <v>-1176.2503803990808</v>
      </c>
      <c r="H19" s="8" t="s">
        <v>4</v>
      </c>
      <c r="I19" s="42">
        <f>(I17+I14)*($E$25/100)</f>
        <v>-1196.8347620560646</v>
      </c>
      <c r="J19" s="8" t="s">
        <v>4</v>
      </c>
      <c r="K19" s="42">
        <f>SUM(K10:K14,K17:K18)*($E$25/100)</f>
        <v>61276.064337118369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-30385.048482073747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3389739.8878100412</v>
      </c>
      <c r="F21" s="38" t="s">
        <v>4</v>
      </c>
      <c r="G21" s="49">
        <f>SUM(G9:G20)</f>
        <v>3439997.4476185669</v>
      </c>
      <c r="H21" s="38" t="s">
        <v>4</v>
      </c>
      <c r="I21" s="49">
        <f>SUM(I9:I20)</f>
        <v>3453368.4486129372</v>
      </c>
      <c r="J21" s="38" t="s">
        <v>4</v>
      </c>
      <c r="K21" s="52">
        <f>SUM(K9:K20)</f>
        <v>2956600.2962995535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884195.3933466532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897981.88356745522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1722441.8324024598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3504619.1093165684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119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120</v>
      </c>
      <c r="C11" s="96"/>
      <c r="D11" s="96"/>
      <c r="E11" s="55">
        <v>2392.8723999999997</v>
      </c>
      <c r="F11" s="17" t="s">
        <v>4</v>
      </c>
      <c r="G11" s="21">
        <v>2425</v>
      </c>
      <c r="H11" s="17" t="s">
        <v>4</v>
      </c>
      <c r="I11" s="2"/>
    </row>
    <row r="12" spans="1:9" x14ac:dyDescent="0.25">
      <c r="A12" s="2"/>
      <c r="B12" s="95" t="s">
        <v>121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122</v>
      </c>
      <c r="C13" s="96"/>
      <c r="D13" s="96"/>
      <c r="E13" s="55">
        <v>32399.4126</v>
      </c>
      <c r="F13" s="17" t="s">
        <v>4</v>
      </c>
      <c r="G13" s="21">
        <v>3700</v>
      </c>
      <c r="H13" s="17" t="s">
        <v>4</v>
      </c>
      <c r="I13" s="2"/>
    </row>
    <row r="14" spans="1:9" x14ac:dyDescent="0.25">
      <c r="A14" s="2"/>
      <c r="B14" s="95" t="s">
        <v>123</v>
      </c>
      <c r="C14" s="96"/>
      <c r="D14" s="96"/>
      <c r="E14" s="55">
        <v>1666048.8647999999</v>
      </c>
      <c r="F14" s="17" t="s">
        <v>4</v>
      </c>
      <c r="G14" s="21">
        <v>1629794</v>
      </c>
      <c r="H14" s="17" t="s">
        <v>4</v>
      </c>
      <c r="I14" s="2"/>
    </row>
    <row r="15" spans="1:9" x14ac:dyDescent="0.25">
      <c r="A15" s="2"/>
      <c r="B15" s="95" t="s">
        <v>124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125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126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-64922.149799999781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-66058.287421499786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-348725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-311541.01428571425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-37183.985714285751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1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-37183.985714285751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40392</v>
      </c>
      <c r="F10" s="9">
        <f>E10/D10</f>
        <v>538.55999999999995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50</v>
      </c>
      <c r="E11" s="21">
        <v>9908</v>
      </c>
      <c r="F11" s="9">
        <f t="shared" ref="F11" si="0">E11/D11</f>
        <v>198.16</v>
      </c>
      <c r="G11" s="17" t="s">
        <v>4</v>
      </c>
      <c r="H11" s="2"/>
    </row>
    <row r="12" spans="1:8" x14ac:dyDescent="0.25">
      <c r="A12" s="2"/>
      <c r="B12" s="91" t="s">
        <v>52</v>
      </c>
      <c r="C12" s="92"/>
      <c r="D12" s="92"/>
      <c r="E12" s="93"/>
      <c r="F12" s="15">
        <f>SUM(F10:F11)</f>
        <v>736.71999999999991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</sheetData>
  <sheetProtection password="DFE9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1650741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1670600</v>
      </c>
      <c r="H10" s="17" t="s">
        <v>4</v>
      </c>
      <c r="I10" s="2"/>
    </row>
    <row r="11" spans="1:9" x14ac:dyDescent="0.25">
      <c r="A11" s="2"/>
      <c r="B11" s="91" t="s">
        <v>134</v>
      </c>
      <c r="C11" s="92"/>
      <c r="D11" s="92"/>
      <c r="E11" s="92"/>
      <c r="F11" s="93"/>
      <c r="G11" s="15">
        <f>G9-G10</f>
        <v>-19859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721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-2000</v>
      </c>
      <c r="H16" s="17" t="s">
        <v>4</v>
      </c>
      <c r="I16" s="2"/>
    </row>
    <row r="17" spans="1:9" x14ac:dyDescent="0.25">
      <c r="A17" s="2"/>
      <c r="B17" s="91" t="s">
        <v>135</v>
      </c>
      <c r="C17" s="92"/>
      <c r="D17" s="92"/>
      <c r="E17" s="92"/>
      <c r="F17" s="93"/>
      <c r="G17" s="15">
        <f>G15-G16</f>
        <v>2721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136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137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2016'!F12</f>
        <v>736.71999999999991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6666.666666666667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-5929.9466666666667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2948025.7964186976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775052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29735.293333333335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27558.666666666664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11667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844012.96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43816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43816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-50300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-50300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837528.96</v>
      </c>
      <c r="F28" s="25" t="s">
        <v>4</v>
      </c>
      <c r="G28" s="1">
        <f>IF(E28&lt;0,0,-E28)</f>
        <v>-837528.96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2663209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2663209</v>
      </c>
      <c r="F35" s="25" t="s">
        <v>4</v>
      </c>
      <c r="G35" s="12">
        <f>-E35</f>
        <v>-2663209</v>
      </c>
      <c r="H35" s="25" t="s">
        <v>4</v>
      </c>
      <c r="I35" s="2"/>
    </row>
    <row r="36" spans="1:9" x14ac:dyDescent="0.25">
      <c r="A36" s="2"/>
      <c r="B36" s="91" t="s">
        <v>132</v>
      </c>
      <c r="C36" s="92"/>
      <c r="D36" s="92"/>
      <c r="E36" s="92"/>
      <c r="F36" s="93"/>
      <c r="G36" s="15">
        <f>$G$9+$G$28+$G$30+$G$35</f>
        <v>-552712.16358130239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131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141</v>
      </c>
      <c r="C16" s="85"/>
      <c r="D16" s="85"/>
      <c r="E16" s="86"/>
      <c r="F16" s="100" t="s">
        <v>127</v>
      </c>
      <c r="G16" s="100"/>
      <c r="H16" s="2"/>
    </row>
    <row r="17" spans="1:8" x14ac:dyDescent="0.25">
      <c r="A17" s="2"/>
      <c r="B17" s="87" t="s">
        <v>139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129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2017-09-13T13:00:41Z</dcterms:modified>
</cp:coreProperties>
</file>