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<sst xmlns="http://schemas.openxmlformats.org/spreadsheetml/2006/main" count="99" uniqueCount="68">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</sst>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834570.09669944074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16950.686733333332</v>
      </c>
      <c r="C3" t="s">
        <v>10</v>
      </c>
    </row>
    <row r="4" spans="1:3" s="25" customFormat="1" x14ac:dyDescent="0.25">
      <c r="A4" s="3" t="s">
        <v>11</v>
      </c>
      <c r="B4" s="45">
        <f>SUM(B2:B3)</f>
        <v>851520.78343277401</v>
      </c>
      <c r="C4" s="54" t="s">
        <v>10</v>
      </c>
    </row>
    <row r="5" spans="1:3" x14ac:dyDescent="0.25">
      <c r="A5" s="44" t="s">
        <v>0</v>
      </c>
      <c r="B5" s="35">
        <f>Investeringer!E3</f>
        <v>1303985.3701525393</v>
      </c>
      <c r="C5" s="22" t="s">
        <v>10</v>
      </c>
    </row>
    <row r="6" spans="1:3" x14ac:dyDescent="0.25">
      <c r="A6" s="4" t="s">
        <v>1</v>
      </c>
      <c r="B6" s="32">
        <f>Investeringer!F3</f>
        <v>160675.15911585611</v>
      </c>
      <c r="C6" t="s">
        <v>10</v>
      </c>
    </row>
    <row r="7" spans="1:3" x14ac:dyDescent="0.25">
      <c r="A7" s="4" t="s">
        <v>2</v>
      </c>
      <c r="B7" s="32">
        <f>Investeringer!G3</f>
        <v>9232.0120457739431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4442.8848319999997</v>
      </c>
      <c r="C8" t="s">
        <v>10</v>
      </c>
    </row>
    <row r="9" spans="1:3" s="21" customFormat="1" x14ac:dyDescent="0.25">
      <c r="A9" s="3" t="s">
        <v>44</v>
      </c>
      <c r="B9" s="45">
        <f>SUM(B5:B8)</f>
        <v>1478335.4261461692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843129.37</v>
      </c>
      <c r="C10" t="s">
        <v>10</v>
      </c>
    </row>
    <row r="11" spans="1:3" s="21" customFormat="1" x14ac:dyDescent="0.25">
      <c r="A11" s="3" t="s">
        <v>64</v>
      </c>
      <c r="B11" s="45">
        <f>SUM(B10:B10)</f>
        <v>843129.37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3172985.5795789436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3201072.0229531256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896441.6</v>
      </c>
      <c r="C2" s="46">
        <v>0</v>
      </c>
      <c r="D2" s="46">
        <f>B2+C2</f>
        <v>896441.6</v>
      </c>
      <c r="E2" s="47">
        <f>D2</f>
        <v>896441.6</v>
      </c>
      <c r="F2" s="46">
        <v>918469.65348208451</v>
      </c>
      <c r="G2" s="46">
        <v>0</v>
      </c>
      <c r="H2" s="46">
        <f>F2-G2</f>
        <v>918469.65348208451</v>
      </c>
      <c r="I2" s="46">
        <f>AVERAGEIF(E2:E4,"&lt;&gt;0")</f>
        <v>754982.47317066661</v>
      </c>
      <c r="J2" s="46">
        <v>834570.09669944074</v>
      </c>
      <c r="K2" s="36">
        <f>IF(H2&gt;I2,IF(I2&gt;J2,I2,J2),H2)</f>
        <v>834570.09669944074</v>
      </c>
    </row>
    <row r="3" spans="1:11" s="22" customFormat="1" x14ac:dyDescent="0.25">
      <c r="A3" s="27">
        <v>2014</v>
      </c>
      <c r="B3" s="46">
        <v>632921.35</v>
      </c>
      <c r="C3" s="46"/>
      <c r="D3" s="46">
        <f t="shared" ref="D3:D4" si="0">B3+C3</f>
        <v>632921.35</v>
      </c>
      <c r="E3" s="47">
        <f>D3*Pristalsregulering!C7</f>
        <v>633427.68707999995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723636</v>
      </c>
      <c r="C4" s="46"/>
      <c r="D4" s="46">
        <f t="shared" si="0"/>
        <v>723636</v>
      </c>
      <c r="E4" s="47">
        <f>D4*Pristalsregulering!$C$6*Pristalsregulering!$C$7</f>
        <v>735078.1324319999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7500</v>
      </c>
      <c r="C3" s="39">
        <v>12940</v>
      </c>
      <c r="D3" s="39">
        <v>0</v>
      </c>
      <c r="E3" s="38">
        <f>B3</f>
        <v>7500</v>
      </c>
      <c r="F3" s="39">
        <f t="shared" ref="F3:G3" si="0">C3</f>
        <v>12940</v>
      </c>
      <c r="G3" s="40">
        <f t="shared" si="0"/>
        <v>0</v>
      </c>
      <c r="H3" s="41">
        <f>IF(E3=0,0,AVERAGEIF(E3:E5,"&lt;&gt;0"))+IF(F3=0,0,AVERAGEIF(F3:F5,"&lt;&gt;0"))+IF(G3=0,0,AVERAGEIF(G3:G5,"&lt;&gt;0"))</f>
        <v>16950.686733333332</v>
      </c>
    </row>
    <row r="4" spans="1:8" x14ac:dyDescent="0.25">
      <c r="A4" s="30">
        <v>2014</v>
      </c>
      <c r="B4" s="38">
        <v>4500</v>
      </c>
      <c r="C4" s="39">
        <v>9800</v>
      </c>
      <c r="D4" s="39">
        <v>2500</v>
      </c>
      <c r="E4" s="38">
        <f>B4*Pristalsregulering!$C$7</f>
        <v>4503.5999999999995</v>
      </c>
      <c r="F4" s="39">
        <f>C4*Pristalsregulering!$C$7</f>
        <v>9807.8399999999983</v>
      </c>
      <c r="G4" s="40">
        <f>D4*Pristalsregulering!$C$7</f>
        <v>2502</v>
      </c>
      <c r="H4" s="39"/>
    </row>
    <row r="5" spans="1:8" x14ac:dyDescent="0.25">
      <c r="A5" s="30">
        <v>2013</v>
      </c>
      <c r="B5" s="38">
        <v>6450</v>
      </c>
      <c r="C5" s="39">
        <v>9400</v>
      </c>
      <c r="D5" s="39">
        <v>0</v>
      </c>
      <c r="E5" s="38">
        <f>B5*Pristalsregulering!$C$7*Pristalsregulering!$C$6</f>
        <v>6551.9873999999991</v>
      </c>
      <c r="F5" s="39">
        <f>C5*Pristalsregulering!$C$7*Pristalsregulering!$C$6</f>
        <v>9548.6327999999976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1197746.4955771207</v>
      </c>
      <c r="C3" s="35">
        <v>158422.04499999998</v>
      </c>
      <c r="D3" s="37">
        <v>9196.9304000000011</v>
      </c>
      <c r="E3" s="32">
        <f>B3*Pristalsregulering!C2*Pristalsregulering!C3*Pristalsregulering!C4*Pristalsregulering!C5*Pristalsregulering!C6*Pristalsregulering!C7</f>
        <v>1303985.3701525393</v>
      </c>
      <c r="F3" s="32">
        <v>160675.15911585611</v>
      </c>
      <c r="G3" s="32">
        <f xml:space="preserve"> D3/Pristalsregulering!$C$8</f>
        <v>9232.0120457739431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3415.19</v>
      </c>
      <c r="D3" s="35">
        <v>0</v>
      </c>
      <c r="E3" s="37">
        <v>0</v>
      </c>
      <c r="F3" s="35">
        <f>B3</f>
        <v>0</v>
      </c>
      <c r="G3" s="35">
        <f>C3</f>
        <v>3415.19</v>
      </c>
      <c r="H3" s="35">
        <f>D3</f>
        <v>0</v>
      </c>
      <c r="I3" s="37">
        <f>E3</f>
        <v>0</v>
      </c>
      <c r="J3" s="39">
        <f>AVERAGE(F3:F5)</f>
        <v>1027.6948319999999</v>
      </c>
      <c r="K3" s="39">
        <f>G3</f>
        <v>3415.19</v>
      </c>
      <c r="L3" s="40">
        <f>AVERAGE(H3:H5)+AVERAGE(I3:I5)</f>
        <v>0</v>
      </c>
      <c r="M3" s="41">
        <f>SUM(J3:L3)</f>
        <v>4442.8848319999997</v>
      </c>
      <c r="N3" s="22"/>
    </row>
    <row r="4" spans="1:14" x14ac:dyDescent="0.25">
      <c r="A4" s="27">
        <v>2014</v>
      </c>
      <c r="B4" s="42">
        <v>2033.14</v>
      </c>
      <c r="C4" s="35">
        <v>1484.37</v>
      </c>
      <c r="D4" s="35">
        <v>0</v>
      </c>
      <c r="E4" s="37">
        <v>0</v>
      </c>
      <c r="F4" s="35">
        <f>IF(B4="","",B4*Pristalsregulering!$C$7)</f>
        <v>2034.7665119999999</v>
      </c>
      <c r="G4" s="35">
        <f>IF(C4="","",C4*Pristalsregulering!$C$7)</f>
        <v>1485.5574959999997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1032</v>
      </c>
      <c r="C5" s="35">
        <v>1871</v>
      </c>
      <c r="D5" s="35">
        <v>0</v>
      </c>
      <c r="E5" s="37">
        <v>0</v>
      </c>
      <c r="F5" s="35">
        <f>IF(B5="","",B5*Pristalsregulering!$C$7*Pristalsregulering!$C$6)</f>
        <v>1048.3179839999998</v>
      </c>
      <c r="G5" s="35">
        <f>IF(C5="","",C5*Pristalsregulering!$C$7*Pristalsregulering!$C$6)</f>
        <v>1900.5842519999997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16261.37</v>
      </c>
      <c r="C2" s="39">
        <v>0</v>
      </c>
      <c r="D2" s="39">
        <v>0</v>
      </c>
      <c r="E2" s="39">
        <v>0</v>
      </c>
      <c r="F2" s="39">
        <v>0</v>
      </c>
      <c r="G2" s="39">
        <v>826868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843129.37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2017-09-13T13:01:25Z</dcterms:modified>
</cp:coreProperties>
</file>