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4" i="11" l="1"/>
  <c r="F13" i="11"/>
  <c r="F12" i="11"/>
  <c r="F11" i="21" l="1"/>
  <c r="F12" i="21" s="1"/>
  <c r="D11" i="21"/>
  <c r="D12" i="21" s="1"/>
  <c r="K18" i="22" l="1"/>
  <c r="F11" i="20"/>
  <c r="F12" i="20" s="1"/>
  <c r="D11" i="20"/>
  <c r="D12" i="20" s="1"/>
  <c r="E17" i="22" s="1"/>
  <c r="E20" i="22" l="1"/>
  <c r="G17" i="22"/>
  <c r="I17" i="22" l="1"/>
  <c r="G20" i="22"/>
  <c r="G18" i="19"/>
  <c r="G19" i="19" s="1"/>
  <c r="E14" i="22" s="1"/>
  <c r="G12" i="7"/>
  <c r="G14" i="22" l="1"/>
  <c r="E19" i="22"/>
  <c r="E21" i="22"/>
  <c r="I20" i="22"/>
  <c r="K17" i="22"/>
  <c r="E15" i="13"/>
  <c r="F11" i="11"/>
  <c r="F15" i="11"/>
  <c r="I14" i="22" l="1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16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<sst xmlns="http://schemas.openxmlformats.org/spreadsheetml/2006/main" count="325" uniqueCount="146">
  <si>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</si>
  <si>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</si>
  <si>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</si>
  <si>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</si>
  <si>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</si>
  <si>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</si>
  <si>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</si>
  <si>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</si>
  <si>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</si>
  <si>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</si>
  <si>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</si>
  <si>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</si>
  <si>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</si>
  <si>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</si>
  <si>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</si>
  <si>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</si>
  <si>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</si>
  <si>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</si>
  <si>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</si>
  <si>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</si>
  <si>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</si>
  <si>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</si>
  <si>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</si>
  <si>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</si>
  <si>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</si>
  <si>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</si>
  <si>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</si>
  <si>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</si>
  <si>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</si>
  <si>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</si>
  <si>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</si>
  <si>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</si>
  <si>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</si>
  <si>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</si>
  <si>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</si>
  <si>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</si>
  <si>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</si>
  <si>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</si>
  <si>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</si>
  <si>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</si>
  <si>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</si>
  <si>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</si>
  <si>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</si>
  <si>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</si>
  <si>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</si>
  <si>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</si>
  <si>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</si>
  <si>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</si>
  <si>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</si>
  <si>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</si>
  <si>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</si>
  <si>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</si>
  <si>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</si>
  <si>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</si>
  <si>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</si>
  <si>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</si>
  <si>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</si>
  <si>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</si>
  <si>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</si>
  <si>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</si>
  <si>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</si>
  <si>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</si>
  <si>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</si>
  <si>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</si>
  <si>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</si>
  <si>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</si>
  <si>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</si>
  <si>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</si>
  <si>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</si>
  <si>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</si>
  <si>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</si>
  <si>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</si>
  <si>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</si>
  <si>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</si>
  <si>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</si>
  <si>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</si>
  <si>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</si>
  <si>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</si>
  <si>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</si>
  <si>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</si>
  <si>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</si>
  <si>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</si>
  <si>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</si>
  <si>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</si>
  <si>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</si>
  <si>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</si>
  <si>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</si>
  <si>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</si>
  <si>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</si>
  <si>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</si>
  <si>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</si>
  <si>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</si>
  <si>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</si>
  <si>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</si>
  <si>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</si>
  <si>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</si>
  <si>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</si>
  <si>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</si>
  <si>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</si>
  <si>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</si>
  <si>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</si>
  <si>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</si>
  <si>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</si>
  <si>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</si>
  <si>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</si>
  <si>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</si>
  <si>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</si>
  <si>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</si>
  <si>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</si>
  <si>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</si>
  <si>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</si>
  <si>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</si>
  <si>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</si>
  <si>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</si>
  <si>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</si>
  <si>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</si>
  <si>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</si>
  <si>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Afregningsmålere, elektroniske ≤ Ø 110mm (Qn 10)</t>
  </si>
  <si>
    <t>Ø110 mm &lt; Ledningsnet ≤ Ø 250 mm</t>
  </si>
  <si>
    <t>Arbejdsplads</t>
  </si>
  <si>
    <t>SRO-brønd/kvarterbrønd/sektionsbrønd, Mek./EL</t>
  </si>
  <si>
    <t>Køretøjer, små lastvogne (&lt; 3.500 kg.)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</si>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</sst>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141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3422719.9733331827</v>
      </c>
      <c r="F9" s="13" t="s">
        <v>4</v>
      </c>
      <c r="G9" s="48">
        <v>3428343.3643636843</v>
      </c>
      <c r="H9" s="13" t="s">
        <v>4</v>
      </c>
      <c r="I9" s="48">
        <v>3434258.272666201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1311037.9956546444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1877741.971215995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1507743.9632495537</v>
      </c>
      <c r="L12" s="8" t="s">
        <v>4</v>
      </c>
      <c r="M12" s="2"/>
    </row>
    <row r="13" spans="1:13" x14ac:dyDescent="0.25">
      <c r="A13" s="2"/>
      <c r="B13" s="46" t="s">
        <v>145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-195399.98250242713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-109154.2052535</v>
      </c>
      <c r="F14" s="8" t="s">
        <v>4</v>
      </c>
      <c r="G14" s="9">
        <f>E14*(1+$E$25/100)</f>
        <v>-111064.40384543626</v>
      </c>
      <c r="H14" s="8" t="s">
        <v>4</v>
      </c>
      <c r="I14" s="9">
        <f>G14*(1+$E$25/100)</f>
        <v>-113008.0309127314</v>
      </c>
      <c r="J14" s="8" t="s">
        <v>4</v>
      </c>
      <c r="K14" s="51">
        <f>I14*(1+$E$25/100)</f>
        <v>-114985.6714537042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2486.0666666666802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-186935.06125588343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-1910.1985919362501</v>
      </c>
      <c r="F19" s="8" t="s">
        <v>4</v>
      </c>
      <c r="G19" s="42">
        <f>(G17+G14)*($E$25/100)</f>
        <v>-1943.6270672951348</v>
      </c>
      <c r="H19" s="8" t="s">
        <v>4</v>
      </c>
      <c r="I19" s="42">
        <f>(I17+I14)*($E$25/100)</f>
        <v>-1977.6405409727997</v>
      </c>
      <c r="J19" s="8" t="s">
        <v>4</v>
      </c>
      <c r="K19" s="42">
        <f>SUM(K10:K14,K17:K18)*($E$25/100)</f>
        <v>76757.419832871092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-51777.990279609163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3311655.5694877463</v>
      </c>
      <c r="F21" s="38" t="s">
        <v>4</v>
      </c>
      <c r="G21" s="49">
        <f>SUM(G9:G20)</f>
        <v>3315335.333450953</v>
      </c>
      <c r="H21" s="38" t="s">
        <v>4</v>
      </c>
      <c r="I21" s="49">
        <f>SUM(I9:I20)</f>
        <v>3319272.6012124969</v>
      </c>
      <c r="J21" s="38" t="s">
        <v>4</v>
      </c>
      <c r="K21" s="52">
        <f>SUM(K9:K20)</f>
        <v>4226668.7111281073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1244549.0700155776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1782512.8117962531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1431279.1494245399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4458341.031236371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122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123</v>
      </c>
      <c r="C11" s="96"/>
      <c r="D11" s="96"/>
      <c r="E11" s="55">
        <v>0</v>
      </c>
      <c r="F11" s="17" t="s">
        <v>4</v>
      </c>
      <c r="G11" s="21">
        <v>0</v>
      </c>
      <c r="H11" s="17" t="s">
        <v>4</v>
      </c>
      <c r="I11" s="2"/>
    </row>
    <row r="12" spans="1:9" x14ac:dyDescent="0.25">
      <c r="A12" s="2"/>
      <c r="B12" s="95" t="s">
        <v>124</v>
      </c>
      <c r="C12" s="96"/>
      <c r="D12" s="96"/>
      <c r="E12" s="55">
        <v>0</v>
      </c>
      <c r="F12" s="17" t="s">
        <v>4</v>
      </c>
      <c r="G12" s="21">
        <v>0</v>
      </c>
      <c r="H12" s="17" t="s">
        <v>4</v>
      </c>
      <c r="I12" s="2"/>
    </row>
    <row r="13" spans="1:9" x14ac:dyDescent="0.25">
      <c r="A13" s="2"/>
      <c r="B13" s="95" t="s">
        <v>125</v>
      </c>
      <c r="C13" s="96"/>
      <c r="D13" s="96"/>
      <c r="E13" s="55">
        <v>32399.4126</v>
      </c>
      <c r="F13" s="17" t="s">
        <v>4</v>
      </c>
      <c r="G13" s="21">
        <v>3098</v>
      </c>
      <c r="H13" s="17" t="s">
        <v>4</v>
      </c>
      <c r="I13" s="2"/>
    </row>
    <row r="14" spans="1:9" x14ac:dyDescent="0.25">
      <c r="A14" s="2"/>
      <c r="B14" s="95" t="s">
        <v>126</v>
      </c>
      <c r="C14" s="96"/>
      <c r="D14" s="96"/>
      <c r="E14" s="55">
        <v>1380930.4476000001</v>
      </c>
      <c r="F14" s="17" t="s">
        <v>4</v>
      </c>
      <c r="G14" s="21">
        <v>1302955</v>
      </c>
      <c r="H14" s="17" t="s">
        <v>4</v>
      </c>
      <c r="I14" s="2"/>
    </row>
    <row r="15" spans="1:9" x14ac:dyDescent="0.25">
      <c r="A15" s="2"/>
      <c r="B15" s="95" t="s">
        <v>127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128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129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-107276.8602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-109154.2052535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-8609144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-6035805.4867724869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-2573338.5132275131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-857779.50440917106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20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ht="26.25" x14ac:dyDescent="0.25">
      <c r="A10" s="2"/>
      <c r="B10" s="43" t="s">
        <v>117</v>
      </c>
      <c r="C10" s="28">
        <v>2016</v>
      </c>
      <c r="D10" s="22">
        <v>10</v>
      </c>
      <c r="E10" s="21">
        <v>1237526</v>
      </c>
      <c r="F10" s="9">
        <f>E10/D10</f>
        <v>123752.6</v>
      </c>
      <c r="G10" s="17" t="s">
        <v>4</v>
      </c>
      <c r="H10" s="2"/>
    </row>
    <row r="11" spans="1:8" x14ac:dyDescent="0.25">
      <c r="A11" s="2"/>
      <c r="B11" s="43" t="s">
        <v>118</v>
      </c>
      <c r="C11" s="28">
        <v>2016</v>
      </c>
      <c r="D11" s="22">
        <v>75</v>
      </c>
      <c r="E11" s="21">
        <v>65428</v>
      </c>
      <c r="F11" s="9">
        <f t="shared" ref="F11:F15" si="0">E11/D11</f>
        <v>872.37333333333333</v>
      </c>
      <c r="G11" s="17" t="s">
        <v>4</v>
      </c>
      <c r="H11" s="2"/>
    </row>
    <row r="12" spans="1:8" x14ac:dyDescent="0.25">
      <c r="A12" s="2"/>
      <c r="B12" s="43" t="s">
        <v>118</v>
      </c>
      <c r="C12" s="28">
        <v>2016</v>
      </c>
      <c r="D12" s="22">
        <v>75</v>
      </c>
      <c r="E12" s="21">
        <v>127257</v>
      </c>
      <c r="F12" s="9">
        <f t="shared" si="0"/>
        <v>1696.76</v>
      </c>
      <c r="G12" s="17" t="s">
        <v>4</v>
      </c>
      <c r="H12" s="2"/>
    </row>
    <row r="13" spans="1:8" x14ac:dyDescent="0.25">
      <c r="A13" s="2"/>
      <c r="B13" s="43" t="s">
        <v>119</v>
      </c>
      <c r="C13" s="28">
        <v>2016</v>
      </c>
      <c r="D13" s="22">
        <v>5</v>
      </c>
      <c r="E13" s="21">
        <v>16125</v>
      </c>
      <c r="F13" s="9">
        <f t="shared" si="0"/>
        <v>3225</v>
      </c>
      <c r="G13" s="17" t="s">
        <v>4</v>
      </c>
      <c r="H13" s="2"/>
    </row>
    <row r="14" spans="1:8" ht="26.25" x14ac:dyDescent="0.25">
      <c r="A14" s="2"/>
      <c r="B14" s="43" t="s">
        <v>120</v>
      </c>
      <c r="C14" s="28">
        <v>2016</v>
      </c>
      <c r="D14" s="22">
        <v>15</v>
      </c>
      <c r="E14" s="21">
        <v>19508</v>
      </c>
      <c r="F14" s="9">
        <f t="shared" si="0"/>
        <v>1300.5333333333333</v>
      </c>
      <c r="G14" s="17" t="s">
        <v>4</v>
      </c>
      <c r="H14" s="2"/>
    </row>
    <row r="15" spans="1:8" x14ac:dyDescent="0.25">
      <c r="A15" s="2"/>
      <c r="B15" s="43" t="s">
        <v>121</v>
      </c>
      <c r="C15" s="28">
        <v>2016</v>
      </c>
      <c r="D15" s="22">
        <v>5</v>
      </c>
      <c r="E15" s="21">
        <v>7334</v>
      </c>
      <c r="F15" s="9">
        <f t="shared" si="0"/>
        <v>1466.8</v>
      </c>
      <c r="G15" s="17" t="s">
        <v>4</v>
      </c>
      <c r="H15" s="2"/>
    </row>
    <row r="16" spans="1:8" x14ac:dyDescent="0.25">
      <c r="A16" s="2"/>
      <c r="B16" s="91" t="s">
        <v>52</v>
      </c>
      <c r="C16" s="92"/>
      <c r="D16" s="92"/>
      <c r="E16" s="93"/>
      <c r="F16" s="15">
        <f>SUM(F10:F15)</f>
        <v>132314.06666666668</v>
      </c>
      <c r="G16" s="16" t="s">
        <v>4</v>
      </c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</sheetData>
  <sheetProtection password="DFE9" sheet="1" objects="1" scenarios="1"/>
  <mergeCells count="4">
    <mergeCell ref="B16:E16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136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1329462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1511100</v>
      </c>
      <c r="H10" s="17" t="s">
        <v>4</v>
      </c>
      <c r="I10" s="2"/>
    </row>
    <row r="11" spans="1:9" x14ac:dyDescent="0.25">
      <c r="A11" s="2"/>
      <c r="B11" s="91" t="s">
        <v>137</v>
      </c>
      <c r="C11" s="92"/>
      <c r="D11" s="92"/>
      <c r="E11" s="92"/>
      <c r="F11" s="93"/>
      <c r="G11" s="15">
        <f>G9-G10</f>
        <v>-181638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138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1810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-50000</v>
      </c>
      <c r="H16" s="17" t="s">
        <v>4</v>
      </c>
      <c r="I16" s="2"/>
    </row>
    <row r="17" spans="1:9" x14ac:dyDescent="0.25">
      <c r="A17" s="2"/>
      <c r="B17" s="91" t="s">
        <v>138</v>
      </c>
      <c r="C17" s="92"/>
      <c r="D17" s="92"/>
      <c r="E17" s="92"/>
      <c r="F17" s="93"/>
      <c r="G17" s="15">
        <f>G15-G16</f>
        <v>51810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139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0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0</v>
      </c>
      <c r="H22" s="17" t="s">
        <v>4</v>
      </c>
      <c r="I22" s="2"/>
    </row>
    <row r="23" spans="1:9" x14ac:dyDescent="0.25">
      <c r="A23" s="2"/>
      <c r="B23" s="91" t="s">
        <v>139</v>
      </c>
      <c r="C23" s="92"/>
      <c r="D23" s="92"/>
      <c r="E23" s="92"/>
      <c r="F23" s="93"/>
      <c r="G23" s="15">
        <f>G21-G22</f>
        <v>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140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140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2016'!F16</f>
        <v>132314.06666666668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0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132314.06666666668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3227869.9387441166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1242146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166723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85400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0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1494269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718939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718939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-1473178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-1473178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740030</v>
      </c>
      <c r="F28" s="25" t="s">
        <v>4</v>
      </c>
      <c r="G28" s="1">
        <f>IF(E28&lt;0,0,-E28)</f>
        <v>-740030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0</v>
      </c>
      <c r="F30" s="25" t="s">
        <v>4</v>
      </c>
      <c r="G30" s="12">
        <f>-$E$30</f>
        <v>0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2629544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45231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2674775</v>
      </c>
      <c r="F35" s="25" t="s">
        <v>4</v>
      </c>
      <c r="G35" s="12">
        <f>-E35</f>
        <v>-2674775</v>
      </c>
      <c r="H35" s="25" t="s">
        <v>4</v>
      </c>
      <c r="I35" s="2"/>
    </row>
    <row r="36" spans="1:9" x14ac:dyDescent="0.25">
      <c r="A36" s="2"/>
      <c r="B36" s="91" t="s">
        <v>135</v>
      </c>
      <c r="C36" s="92"/>
      <c r="D36" s="92"/>
      <c r="E36" s="92"/>
      <c r="F36" s="93"/>
      <c r="G36" s="15">
        <f>$G$9+$G$28+$G$30+$G$35</f>
        <v>-186935.06125588343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133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134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143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144</v>
      </c>
      <c r="C16" s="86"/>
      <c r="D16" s="86"/>
      <c r="E16" s="87"/>
      <c r="F16" s="100" t="s">
        <v>130</v>
      </c>
      <c r="G16" s="100"/>
      <c r="H16" s="2"/>
    </row>
    <row r="17" spans="1:8" x14ac:dyDescent="0.25">
      <c r="A17" s="2"/>
      <c r="B17" s="79" t="s">
        <v>142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131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132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2017-09-13T13:01:51Z</dcterms:modified>
</cp:coreProperties>
</file>