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0" i="22" l="1"/>
  <c r="K19" i="22"/>
  <c r="G11" i="10" l="1"/>
  <c r="K12" i="22"/>
  <c r="K11" i="22"/>
  <c r="K10" i="22"/>
  <c r="F18" i="20"/>
  <c r="F19" i="20" s="1"/>
  <c r="F12" i="11" l="1"/>
  <c r="F11" i="21" l="1"/>
  <c r="F12" i="21" s="1"/>
  <c r="D11" i="21"/>
  <c r="D12" i="21" s="1"/>
  <c r="K18" i="22" l="1"/>
  <c r="F11" i="20"/>
  <c r="F12" i="20" s="1"/>
  <c r="D11" i="20"/>
  <c r="D12" i="20" s="1"/>
  <c r="E17" i="22" s="1"/>
  <c r="G17" i="22" l="1"/>
  <c r="E20" i="22"/>
  <c r="I17" i="22" l="1"/>
  <c r="G20" i="22"/>
  <c r="G18" i="19"/>
  <c r="G19" i="19" s="1"/>
  <c r="E14" i="22" s="1"/>
  <c r="G12" i="7"/>
  <c r="G14" i="22" l="1"/>
  <c r="E19" i="22"/>
  <c r="E21" i="22"/>
  <c r="I20" i="22"/>
  <c r="K17" i="22"/>
  <c r="E15" i="13"/>
  <c r="F11" i="11"/>
  <c r="F13" i="11"/>
  <c r="I14" i="22" l="1"/>
  <c r="G19" i="22"/>
  <c r="G21" i="22" s="1"/>
  <c r="G30" i="13"/>
  <c r="K14" i="22" l="1"/>
  <c r="I19" i="22"/>
  <c r="I21" i="22" s="1"/>
  <c r="E35" i="13"/>
  <c r="G35" i="13" s="1"/>
  <c r="E27" i="13"/>
  <c r="E19" i="13"/>
  <c r="G11" i="12"/>
  <c r="G29" i="12"/>
  <c r="G23" i="12"/>
  <c r="G17" i="12"/>
  <c r="F10" i="11"/>
  <c r="F14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<sst xmlns="http://schemas.openxmlformats.org/spreadsheetml/2006/main" count="321" uniqueCount="145">
  <si>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</si>
  <si>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</si>
  <si>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</si>
  <si>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</si>
  <si>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</si>
  <si>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</si>
  <si>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</si>
  <si>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</si>
  <si>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</si>
  <si>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</si>
  <si>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</si>
  <si>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</si>
  <si>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</si>
  <si>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</si>
  <si>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</si>
  <si>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</si>
  <si>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</si>
  <si>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</si>
  <si>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</si>
  <si>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</si>
  <si>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</si>
  <si>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</si>
  <si>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</si>
  <si>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</si>
  <si>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</si>
  <si>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</si>
  <si>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</si>
  <si>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</si>
  <si>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</si>
  <si>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</si>
  <si>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</si>
  <si>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</si>
  <si>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</si>
  <si>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</si>
  <si>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</si>
  <si>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</si>
  <si>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</si>
  <si>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</si>
  <si>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</si>
  <si>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</si>
  <si>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</si>
  <si>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</si>
  <si>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</si>
  <si>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</si>
  <si>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</si>
  <si>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</si>
  <si>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</si>
  <si>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</si>
  <si>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</si>
  <si>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</si>
  <si>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</si>
  <si>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</si>
  <si>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</si>
  <si>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</si>
  <si>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</si>
  <si>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</si>
  <si>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</si>
  <si>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</si>
  <si>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</si>
  <si>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</si>
  <si>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</si>
  <si>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</si>
  <si>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</si>
  <si>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</si>
  <si>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</si>
  <si>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</si>
  <si>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</si>
  <si>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</si>
  <si>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</si>
  <si>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</si>
  <si>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</si>
  <si>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</si>
  <si>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</si>
  <si>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</si>
  <si>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</si>
  <si>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</si>
  <si>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</si>
  <si>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</si>
  <si>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</si>
  <si>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</si>
  <si>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</si>
  <si>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</si>
  <si>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</si>
  <si>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</si>
  <si>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</si>
  <si>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</si>
  <si>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</si>
  <si>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</si>
  <si>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</si>
  <si>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</si>
  <si>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</si>
  <si>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</si>
  <si>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</si>
  <si>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</si>
  <si>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</si>
  <si>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</si>
  <si>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</si>
  <si>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</si>
  <si>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</si>
  <si>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</si>
  <si>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</si>
  <si>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</si>
  <si>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</si>
  <si>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</si>
  <si>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</si>
  <si>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</si>
  <si>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</si>
  <si>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</si>
  <si>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</si>
  <si>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</si>
  <si>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</si>
  <si>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</si>
  <si>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</si>
  <si>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</si>
  <si>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</si>
  <si>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</si>
  <si>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</si>
  <si>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Ø 50mm &lt; Ledningsnet ≤ Ø110 mm</t>
  </si>
  <si>
    <t>Ø110 mm &lt; Ledningsnet ≤ Ø 250 mm</t>
  </si>
  <si>
    <t>Afregningsmålere, elektroniske ≤ Ø 110mm (Qn 10)</t>
  </si>
  <si>
    <t>SRO-anlæg, vandværk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</si>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</sst>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140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2" t="s">
        <v>115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2"/>
    </row>
    <row r="4" spans="1:13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2"/>
    </row>
    <row r="5" spans="1:13" x14ac:dyDescent="0.25">
      <c r="A5" s="2"/>
      <c r="B5" s="83" t="s">
        <v>104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4" t="s">
        <v>105</v>
      </c>
      <c r="C9" s="85"/>
      <c r="D9" s="86"/>
      <c r="E9" s="48">
        <v>4852535.5707533425</v>
      </c>
      <c r="F9" s="13" t="s">
        <v>4</v>
      </c>
      <c r="G9" s="48">
        <v>4869697.1547278473</v>
      </c>
      <c r="H9" s="13" t="s">
        <v>4</v>
      </c>
      <c r="I9" s="48">
        <v>4887296.2593418537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79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1305540.0180659003</v>
      </c>
      <c r="L10" s="8" t="s">
        <v>4</v>
      </c>
      <c r="M10" s="2"/>
    </row>
    <row r="11" spans="1:13" x14ac:dyDescent="0.25">
      <c r="A11" s="2"/>
      <c r="B11" s="44" t="s">
        <v>73</v>
      </c>
      <c r="C11" s="45"/>
      <c r="D11" s="46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1721605.4960715906</v>
      </c>
      <c r="L11" s="8" t="s">
        <v>4</v>
      </c>
      <c r="M11" s="2"/>
    </row>
    <row r="12" spans="1:13" x14ac:dyDescent="0.25">
      <c r="A12" s="2"/>
      <c r="B12" s="44" t="s">
        <v>90</v>
      </c>
      <c r="C12" s="45"/>
      <c r="D12" s="46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2450268.1943443106</v>
      </c>
      <c r="L12" s="8" t="s">
        <v>4</v>
      </c>
      <c r="M12" s="2"/>
    </row>
    <row r="13" spans="1:13" x14ac:dyDescent="0.25">
      <c r="A13" s="2"/>
      <c r="B13" s="44" t="s">
        <v>144</v>
      </c>
      <c r="C13" s="45"/>
      <c r="D13" s="46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-194927.96645093148</v>
      </c>
      <c r="L13" s="8" t="s">
        <v>4</v>
      </c>
      <c r="M13" s="2"/>
    </row>
    <row r="14" spans="1:13" x14ac:dyDescent="0.25">
      <c r="A14" s="2"/>
      <c r="B14" s="79" t="s">
        <v>107</v>
      </c>
      <c r="C14" s="80"/>
      <c r="D14" s="81"/>
      <c r="E14" s="42">
        <f>'Fane 4. Ikke-påvirkelige omk.'!G19</f>
        <v>130646.24806749995</v>
      </c>
      <c r="F14" s="8" t="s">
        <v>4</v>
      </c>
      <c r="G14" s="9">
        <f>E14*(1+$E$25/100)</f>
        <v>132932.5574086812</v>
      </c>
      <c r="H14" s="8" t="s">
        <v>4</v>
      </c>
      <c r="I14" s="9">
        <f>G14*(1+$E$25/100)</f>
        <v>135258.87716333312</v>
      </c>
      <c r="J14" s="8" t="s">
        <v>4</v>
      </c>
      <c r="K14" s="51">
        <f>I14*(1+$E$25/100)</f>
        <v>137625.90751369146</v>
      </c>
      <c r="L14" s="8" t="s">
        <v>4</v>
      </c>
      <c r="M14" s="2"/>
    </row>
    <row r="15" spans="1:13" x14ac:dyDescent="0.25">
      <c r="A15" s="2"/>
      <c r="B15" s="79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-275708.2466666667</v>
      </c>
      <c r="L15" s="8" t="s">
        <v>4</v>
      </c>
      <c r="M15" s="2"/>
    </row>
    <row r="16" spans="1:13" x14ac:dyDescent="0.25">
      <c r="A16" s="2"/>
      <c r="B16" s="87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1356434.0056361016</v>
      </c>
      <c r="L16" s="8" t="s">
        <v>4</v>
      </c>
      <c r="M16" s="2"/>
    </row>
    <row r="17" spans="1:13" x14ac:dyDescent="0.25">
      <c r="A17" s="2"/>
      <c r="B17" s="87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87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87" t="s">
        <v>47</v>
      </c>
      <c r="C19" s="80"/>
      <c r="D19" s="81"/>
      <c r="E19" s="42">
        <f>(E17+E14)*($E$25/100)</f>
        <v>2286.3093411812492</v>
      </c>
      <c r="F19" s="8" t="s">
        <v>4</v>
      </c>
      <c r="G19" s="42">
        <f>(G17+G14)*($E$25/100)</f>
        <v>2326.3197546519214</v>
      </c>
      <c r="H19" s="8" t="s">
        <v>4</v>
      </c>
      <c r="I19" s="42">
        <f>(I17+I14)*($E$25/100)</f>
        <v>2367.03035035833</v>
      </c>
      <c r="J19" s="8" t="s">
        <v>4</v>
      </c>
      <c r="K19" s="42">
        <f>SUM(K10:K14,K17:K18)*($E$25/100)</f>
        <v>94851.953867029835</v>
      </c>
      <c r="L19" s="8" t="s">
        <v>4</v>
      </c>
      <c r="M19" s="2"/>
    </row>
    <row r="20" spans="1:13" x14ac:dyDescent="0.25">
      <c r="A20" s="2"/>
      <c r="B20" s="87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-48990.283031108258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4985468.1281620236</v>
      </c>
      <c r="F21" s="38" t="s">
        <v>4</v>
      </c>
      <c r="G21" s="49">
        <f>SUM(G9:G20)</f>
        <v>5004956.0318911802</v>
      </c>
      <c r="H21" s="38" t="s">
        <v>4</v>
      </c>
      <c r="I21" s="49">
        <f>SUM(I9:I20)</f>
        <v>5024922.1668555448</v>
      </c>
      <c r="J21" s="38" t="s">
        <v>4</v>
      </c>
      <c r="K21" s="52">
        <f>SUM(K9:K20)</f>
        <v>6546699.0793499174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87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26:D26"/>
    <mergeCell ref="B16:D16"/>
    <mergeCell ref="B17:D17"/>
    <mergeCell ref="B18:D18"/>
    <mergeCell ref="B19:D19"/>
    <mergeCell ref="B20:D20"/>
    <mergeCell ref="B15:D15"/>
    <mergeCell ref="B3:L4"/>
    <mergeCell ref="B5:L5"/>
    <mergeCell ref="B9:D9"/>
    <mergeCell ref="B10:D10"/>
    <mergeCell ref="B14:D1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7" t="s">
        <v>72</v>
      </c>
      <c r="C9" s="80"/>
      <c r="D9" s="80"/>
      <c r="E9" s="80"/>
      <c r="F9" s="81"/>
      <c r="G9" s="21">
        <v>1239329.9208240842</v>
      </c>
      <c r="H9" s="17" t="s">
        <v>4</v>
      </c>
      <c r="I9" s="2"/>
    </row>
    <row r="10" spans="1:9" x14ac:dyDescent="0.25">
      <c r="A10" s="2"/>
      <c r="B10" s="87" t="s">
        <v>73</v>
      </c>
      <c r="C10" s="80"/>
      <c r="D10" s="80"/>
      <c r="E10" s="80"/>
      <c r="F10" s="81"/>
      <c r="G10" s="21">
        <v>1634294.7543634868</v>
      </c>
      <c r="H10" s="17" t="s">
        <v>4</v>
      </c>
      <c r="I10" s="2"/>
    </row>
    <row r="11" spans="1:9" x14ac:dyDescent="0.25">
      <c r="A11" s="2"/>
      <c r="B11" s="87" t="s">
        <v>90</v>
      </c>
      <c r="C11" s="80"/>
      <c r="D11" s="80"/>
      <c r="E11" s="80"/>
      <c r="F11" s="81"/>
      <c r="G11" s="21">
        <v>2326003.5274852999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5199628.2026728708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121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122</v>
      </c>
      <c r="C11" s="96"/>
      <c r="D11" s="96"/>
      <c r="E11" s="55">
        <v>4228.8689999999997</v>
      </c>
      <c r="F11" s="17" t="s">
        <v>4</v>
      </c>
      <c r="G11" s="21">
        <v>4275</v>
      </c>
      <c r="H11" s="17" t="s">
        <v>4</v>
      </c>
      <c r="I11" s="2"/>
    </row>
    <row r="12" spans="1:9" x14ac:dyDescent="0.25">
      <c r="A12" s="2"/>
      <c r="B12" s="95" t="s">
        <v>123</v>
      </c>
      <c r="C12" s="96"/>
      <c r="D12" s="96"/>
      <c r="E12" s="55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124</v>
      </c>
      <c r="C13" s="96"/>
      <c r="D13" s="96"/>
      <c r="E13" s="55">
        <v>32399.4126</v>
      </c>
      <c r="F13" s="17" t="s">
        <v>4</v>
      </c>
      <c r="G13" s="21">
        <v>3177</v>
      </c>
      <c r="H13" s="17" t="s">
        <v>4</v>
      </c>
      <c r="I13" s="2"/>
    </row>
    <row r="14" spans="1:9" x14ac:dyDescent="0.25">
      <c r="A14" s="2"/>
      <c r="B14" s="95" t="s">
        <v>125</v>
      </c>
      <c r="C14" s="96"/>
      <c r="D14" s="96"/>
      <c r="E14" s="55">
        <v>1717067.2553999999</v>
      </c>
      <c r="F14" s="17" t="s">
        <v>4</v>
      </c>
      <c r="G14" s="21">
        <v>1729618</v>
      </c>
      <c r="H14" s="17" t="s">
        <v>4</v>
      </c>
      <c r="I14" s="2"/>
    </row>
    <row r="15" spans="1:9" x14ac:dyDescent="0.25">
      <c r="A15" s="2"/>
      <c r="B15" s="95" t="s">
        <v>126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127</v>
      </c>
      <c r="C16" s="96"/>
      <c r="D16" s="96"/>
      <c r="E16" s="55">
        <v>543138.20199999993</v>
      </c>
      <c r="F16" s="17" t="s">
        <v>4</v>
      </c>
      <c r="G16" s="21">
        <v>688163</v>
      </c>
      <c r="H16" s="17" t="s">
        <v>4</v>
      </c>
      <c r="I16" s="2"/>
    </row>
    <row r="17" spans="1:9" x14ac:dyDescent="0.25">
      <c r="A17" s="2"/>
      <c r="B17" s="95" t="s">
        <v>128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128399.26099999994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130646.24806749995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7" t="s">
        <v>36</v>
      </c>
      <c r="C9" s="80"/>
      <c r="D9" s="80"/>
      <c r="E9" s="80"/>
      <c r="F9" s="81"/>
      <c r="G9" s="21">
        <v>-3416717</v>
      </c>
      <c r="H9" s="17" t="s">
        <v>4</v>
      </c>
      <c r="I9" s="2"/>
    </row>
    <row r="10" spans="1:9" x14ac:dyDescent="0.25">
      <c r="A10" s="2"/>
      <c r="B10" s="87" t="s">
        <v>81</v>
      </c>
      <c r="C10" s="80"/>
      <c r="D10" s="80"/>
      <c r="E10" s="80"/>
      <c r="F10" s="81"/>
      <c r="G10" s="21">
        <v>-2435082.2433862435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-981634.75661375653</v>
      </c>
      <c r="H11" s="26" t="s">
        <v>4</v>
      </c>
      <c r="I11" s="2"/>
    </row>
    <row r="12" spans="1:9" x14ac:dyDescent="0.25">
      <c r="A12" s="2"/>
      <c r="B12" s="87" t="s">
        <v>37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-327211.58553791884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8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99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x14ac:dyDescent="0.25">
      <c r="A10" s="2"/>
      <c r="B10" s="43" t="s">
        <v>117</v>
      </c>
      <c r="C10" s="28">
        <v>2016</v>
      </c>
      <c r="D10" s="22">
        <v>75</v>
      </c>
      <c r="E10" s="21">
        <v>788</v>
      </c>
      <c r="F10" s="9">
        <f>E10/D10</f>
        <v>10.506666666666666</v>
      </c>
      <c r="G10" s="17" t="s">
        <v>4</v>
      </c>
      <c r="H10" s="2"/>
    </row>
    <row r="11" spans="1:8" x14ac:dyDescent="0.25">
      <c r="A11" s="2"/>
      <c r="B11" s="43" t="s">
        <v>118</v>
      </c>
      <c r="C11" s="28">
        <v>2016</v>
      </c>
      <c r="D11" s="22">
        <v>75</v>
      </c>
      <c r="E11" s="21">
        <v>4992</v>
      </c>
      <c r="F11" s="9">
        <f t="shared" ref="F11:F13" si="0">E11/D11</f>
        <v>66.56</v>
      </c>
      <c r="G11" s="17" t="s">
        <v>4</v>
      </c>
      <c r="H11" s="2"/>
    </row>
    <row r="12" spans="1:8" ht="26.25" x14ac:dyDescent="0.25">
      <c r="A12" s="2"/>
      <c r="B12" s="43" t="s">
        <v>119</v>
      </c>
      <c r="C12" s="28">
        <v>2016</v>
      </c>
      <c r="D12" s="22">
        <v>10</v>
      </c>
      <c r="E12" s="21">
        <v>1155162</v>
      </c>
      <c r="F12" s="9">
        <f>E12/D12</f>
        <v>115516.2</v>
      </c>
      <c r="G12" s="17" t="s">
        <v>4</v>
      </c>
      <c r="H12" s="2"/>
    </row>
    <row r="13" spans="1:8" x14ac:dyDescent="0.25">
      <c r="A13" s="2"/>
      <c r="B13" s="43" t="s">
        <v>120</v>
      </c>
      <c r="C13" s="28">
        <v>2016</v>
      </c>
      <c r="D13" s="22">
        <v>10</v>
      </c>
      <c r="E13" s="21">
        <v>187309</v>
      </c>
      <c r="F13" s="9">
        <f t="shared" si="0"/>
        <v>18730.900000000001</v>
      </c>
      <c r="G13" s="17" t="s">
        <v>4</v>
      </c>
      <c r="H13" s="2"/>
    </row>
    <row r="14" spans="1:8" x14ac:dyDescent="0.25">
      <c r="A14" s="2"/>
      <c r="B14" s="91" t="s">
        <v>52</v>
      </c>
      <c r="C14" s="92"/>
      <c r="D14" s="92"/>
      <c r="E14" s="93"/>
      <c r="F14" s="15">
        <f>SUM(F10:F13)</f>
        <v>134324.16666666666</v>
      </c>
      <c r="G14" s="16" t="s">
        <v>4</v>
      </c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  <row r="16" spans="1:8" x14ac:dyDescent="0.25">
      <c r="A16" s="2"/>
      <c r="B16" s="2"/>
      <c r="C16" s="2"/>
      <c r="D16" s="2"/>
      <c r="E16" s="2"/>
      <c r="F16" s="2"/>
      <c r="G16" s="2"/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</sheetData>
  <sheetProtection password="DFE9" sheet="1" objects="1" scenarios="1"/>
  <mergeCells count="4">
    <mergeCell ref="B14:E14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135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87" t="s">
        <v>53</v>
      </c>
      <c r="C9" s="80"/>
      <c r="D9" s="80"/>
      <c r="E9" s="80"/>
      <c r="F9" s="81"/>
      <c r="G9" s="21">
        <v>2452341</v>
      </c>
      <c r="H9" s="17" t="s">
        <v>4</v>
      </c>
      <c r="I9" s="2"/>
    </row>
    <row r="10" spans="1:9" x14ac:dyDescent="0.25">
      <c r="A10" s="2"/>
      <c r="B10" s="87" t="s">
        <v>54</v>
      </c>
      <c r="C10" s="80"/>
      <c r="D10" s="80"/>
      <c r="E10" s="80"/>
      <c r="F10" s="81"/>
      <c r="G10" s="21">
        <v>2304776</v>
      </c>
      <c r="H10" s="17" t="s">
        <v>4</v>
      </c>
      <c r="I10" s="2"/>
    </row>
    <row r="11" spans="1:9" x14ac:dyDescent="0.25">
      <c r="A11" s="2"/>
      <c r="B11" s="91" t="s">
        <v>136</v>
      </c>
      <c r="C11" s="92"/>
      <c r="D11" s="92"/>
      <c r="E11" s="92"/>
      <c r="F11" s="93"/>
      <c r="G11" s="15">
        <f>G9-G10</f>
        <v>147565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137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87" t="s">
        <v>55</v>
      </c>
      <c r="C15" s="80"/>
      <c r="D15" s="80"/>
      <c r="E15" s="80"/>
      <c r="F15" s="81"/>
      <c r="G15" s="21">
        <v>-84230</v>
      </c>
      <c r="H15" s="17" t="s">
        <v>4</v>
      </c>
      <c r="I15" s="2"/>
    </row>
    <row r="16" spans="1:9" x14ac:dyDescent="0.25">
      <c r="A16" s="2"/>
      <c r="B16" s="87" t="s">
        <v>56</v>
      </c>
      <c r="C16" s="80"/>
      <c r="D16" s="80"/>
      <c r="E16" s="80"/>
      <c r="F16" s="81"/>
      <c r="G16" s="21">
        <v>20000</v>
      </c>
      <c r="H16" s="17" t="s">
        <v>4</v>
      </c>
      <c r="I16" s="2"/>
    </row>
    <row r="17" spans="1:9" x14ac:dyDescent="0.25">
      <c r="A17" s="2"/>
      <c r="B17" s="91" t="s">
        <v>137</v>
      </c>
      <c r="C17" s="92"/>
      <c r="D17" s="92"/>
      <c r="E17" s="92"/>
      <c r="F17" s="93"/>
      <c r="G17" s="15">
        <f>G15-G16</f>
        <v>-104230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138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87" t="s">
        <v>57</v>
      </c>
      <c r="C21" s="80"/>
      <c r="D21" s="80"/>
      <c r="E21" s="80"/>
      <c r="F21" s="81"/>
      <c r="G21" s="21">
        <v>35874</v>
      </c>
      <c r="H21" s="17" t="s">
        <v>4</v>
      </c>
      <c r="I21" s="2"/>
    </row>
    <row r="22" spans="1:9" x14ac:dyDescent="0.25">
      <c r="A22" s="2"/>
      <c r="B22" s="87" t="s">
        <v>58</v>
      </c>
      <c r="C22" s="80"/>
      <c r="D22" s="80"/>
      <c r="E22" s="80"/>
      <c r="F22" s="81"/>
      <c r="G22" s="21">
        <v>342060</v>
      </c>
      <c r="H22" s="17" t="s">
        <v>4</v>
      </c>
      <c r="I22" s="2"/>
    </row>
    <row r="23" spans="1:9" x14ac:dyDescent="0.25">
      <c r="A23" s="2"/>
      <c r="B23" s="91" t="s">
        <v>138</v>
      </c>
      <c r="C23" s="92"/>
      <c r="D23" s="92"/>
      <c r="E23" s="92"/>
      <c r="F23" s="93"/>
      <c r="G23" s="15">
        <f>G21-G22</f>
        <v>-306186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139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87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139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87" t="s">
        <v>62</v>
      </c>
      <c r="C33" s="80"/>
      <c r="D33" s="80"/>
      <c r="E33" s="80"/>
      <c r="F33" s="81"/>
      <c r="G33" s="9">
        <f>'Fane 6. Gen. inv. i 2016'!F14</f>
        <v>134324.16666666666</v>
      </c>
      <c r="H33" s="17" t="s">
        <v>4</v>
      </c>
      <c r="I33" s="2"/>
    </row>
    <row r="34" spans="1:9" x14ac:dyDescent="0.25">
      <c r="A34" s="2"/>
      <c r="B34" s="87" t="s">
        <v>63</v>
      </c>
      <c r="C34" s="80"/>
      <c r="D34" s="80"/>
      <c r="E34" s="80"/>
      <c r="F34" s="81"/>
      <c r="G34" s="21">
        <v>147181.41333333333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-12857.246666666673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21:F21"/>
    <mergeCell ref="B22:F22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5716534.0056361016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87" t="s">
        <v>16</v>
      </c>
      <c r="C11" s="80"/>
      <c r="D11" s="81"/>
      <c r="E11" s="21">
        <v>978259</v>
      </c>
      <c r="F11" s="17" t="s">
        <v>4</v>
      </c>
      <c r="G11" s="14"/>
      <c r="H11" s="29"/>
      <c r="I11" s="2"/>
    </row>
    <row r="12" spans="1:9" x14ac:dyDescent="0.25">
      <c r="A12" s="2"/>
      <c r="B12" s="87" t="s">
        <v>67</v>
      </c>
      <c r="C12" s="80"/>
      <c r="D12" s="81"/>
      <c r="E12" s="21">
        <v>214496</v>
      </c>
      <c r="F12" s="17" t="s">
        <v>4</v>
      </c>
      <c r="G12" s="10"/>
      <c r="H12" s="30"/>
      <c r="I12" s="2"/>
    </row>
    <row r="13" spans="1:9" x14ac:dyDescent="0.25">
      <c r="A13" s="2"/>
      <c r="B13" s="87" t="s">
        <v>68</v>
      </c>
      <c r="C13" s="80"/>
      <c r="D13" s="81"/>
      <c r="E13" s="21">
        <v>7887</v>
      </c>
      <c r="F13" s="17" t="s">
        <v>4</v>
      </c>
      <c r="G13" s="10"/>
      <c r="H13" s="30"/>
      <c r="I13" s="2"/>
    </row>
    <row r="14" spans="1:9" x14ac:dyDescent="0.25">
      <c r="A14" s="2"/>
      <c r="B14" s="87" t="s">
        <v>69</v>
      </c>
      <c r="C14" s="80"/>
      <c r="D14" s="81"/>
      <c r="E14" s="21">
        <v>294363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1495005</v>
      </c>
      <c r="F15" s="25" t="s">
        <v>4</v>
      </c>
      <c r="G15" s="10"/>
      <c r="H15" s="30"/>
      <c r="I15" s="2"/>
    </row>
    <row r="16" spans="1:9" x14ac:dyDescent="0.25">
      <c r="A16" s="2"/>
      <c r="B16" s="87" t="s">
        <v>18</v>
      </c>
      <c r="C16" s="80"/>
      <c r="D16" s="81"/>
      <c r="E16" s="21">
        <v>36160</v>
      </c>
      <c r="F16" s="17" t="s">
        <v>4</v>
      </c>
      <c r="G16" s="10"/>
      <c r="H16" s="30"/>
      <c r="I16" s="2"/>
    </row>
    <row r="17" spans="1:9" x14ac:dyDescent="0.25">
      <c r="A17" s="2"/>
      <c r="B17" s="87" t="s">
        <v>19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87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36160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-83790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-1348251</v>
      </c>
      <c r="F21" s="17" t="s">
        <v>4</v>
      </c>
      <c r="G21" s="10"/>
      <c r="H21" s="30"/>
      <c r="I21" s="2"/>
    </row>
    <row r="22" spans="1:9" x14ac:dyDescent="0.25">
      <c r="A22" s="2"/>
      <c r="B22" s="87" t="s">
        <v>24</v>
      </c>
      <c r="C22" s="80"/>
      <c r="D22" s="81"/>
      <c r="E22" s="21">
        <v>-25737</v>
      </c>
      <c r="F22" s="17" t="s">
        <v>4</v>
      </c>
      <c r="G22" s="10"/>
      <c r="H22" s="30"/>
      <c r="I22" s="2"/>
    </row>
    <row r="23" spans="1:9" x14ac:dyDescent="0.25">
      <c r="A23" s="2"/>
      <c r="B23" s="87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-1457778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73387</v>
      </c>
      <c r="F28" s="25" t="s">
        <v>4</v>
      </c>
      <c r="G28" s="1">
        <f>IF(E28&lt;0,0,-E28)</f>
        <v>-73387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4206099</v>
      </c>
      <c r="F32" s="17" t="s">
        <v>4</v>
      </c>
      <c r="G32" s="14"/>
      <c r="H32" s="29"/>
      <c r="I32" s="2"/>
    </row>
    <row r="33" spans="1:9" x14ac:dyDescent="0.25">
      <c r="A33" s="2"/>
      <c r="B33" s="87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80614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4286713</v>
      </c>
      <c r="F35" s="25" t="s">
        <v>4</v>
      </c>
      <c r="G35" s="12">
        <f>-E35</f>
        <v>-4286713</v>
      </c>
      <c r="H35" s="25" t="s">
        <v>4</v>
      </c>
      <c r="I35" s="2"/>
    </row>
    <row r="36" spans="1:9" x14ac:dyDescent="0.25">
      <c r="A36" s="2"/>
      <c r="B36" s="91" t="s">
        <v>134</v>
      </c>
      <c r="C36" s="92"/>
      <c r="D36" s="92"/>
      <c r="E36" s="92"/>
      <c r="F36" s="93"/>
      <c r="G36" s="15">
        <f>$G$9+$G$28+$G$30+$G$35</f>
        <v>1356434.0056361016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102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132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133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142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143</v>
      </c>
      <c r="C16" s="85"/>
      <c r="D16" s="85"/>
      <c r="E16" s="86"/>
      <c r="F16" s="100" t="s">
        <v>129</v>
      </c>
      <c r="G16" s="100"/>
      <c r="H16" s="2"/>
    </row>
    <row r="17" spans="1:8" x14ac:dyDescent="0.25">
      <c r="A17" s="2"/>
      <c r="B17" s="87" t="s">
        <v>141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130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131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2017-09-13T13:02:17Z</dcterms:modified>
</cp:coreProperties>
</file>