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9" i="11" l="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20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<sst xmlns="http://schemas.openxmlformats.org/spreadsheetml/2006/main" count="335" uniqueCount="152">
  <si>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</si>
  <si>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</si>
  <si>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</si>
  <si>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</si>
  <si>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</si>
  <si>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</si>
  <si>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</si>
  <si>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</si>
  <si>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</si>
  <si>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</si>
  <si>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</si>
  <si>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</si>
  <si>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</si>
  <si>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</si>
  <si>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</si>
  <si>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</si>
  <si>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</si>
  <si>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</si>
  <si>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</si>
  <si>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</si>
  <si>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</si>
  <si>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</si>
  <si>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</si>
  <si>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</si>
  <si>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</si>
  <si>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</si>
  <si>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</si>
  <si>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</si>
  <si>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</si>
  <si>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</si>
  <si>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</si>
  <si>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</si>
  <si>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</si>
  <si>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</si>
  <si>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</si>
  <si>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</si>
  <si>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</si>
  <si>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</si>
  <si>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</si>
  <si>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</si>
  <si>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</si>
  <si>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</si>
  <si>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</si>
  <si>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</si>
  <si>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</si>
  <si>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</si>
  <si>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</si>
  <si>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</si>
  <si>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</si>
  <si>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</si>
  <si>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</si>
  <si>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</si>
  <si>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</si>
  <si>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</si>
  <si>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</si>
  <si>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</si>
  <si>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</si>
  <si>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</si>
  <si>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</si>
  <si>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</si>
  <si>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</si>
  <si>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</si>
  <si>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</si>
  <si>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</si>
  <si>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</si>
  <si>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</si>
  <si>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</si>
  <si>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</si>
  <si>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</si>
  <si>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</si>
  <si>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</si>
  <si>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</si>
  <si>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</si>
  <si>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</si>
  <si>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</si>
  <si>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</si>
  <si>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</si>
  <si>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</si>
  <si>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</si>
  <si>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</si>
  <si>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</si>
  <si>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</si>
  <si>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</si>
  <si>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</si>
  <si>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</si>
  <si>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</si>
  <si>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</si>
  <si>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</si>
  <si>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</si>
  <si>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</si>
  <si>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</si>
  <si>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</si>
  <si>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</si>
  <si>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</si>
  <si>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</si>
  <si>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</si>
  <si>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</si>
  <si>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</si>
  <si>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</si>
  <si>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</si>
  <si>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</si>
  <si>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</si>
  <si>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</si>
  <si>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</si>
  <si>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</si>
  <si>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</si>
  <si>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</si>
  <si>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</si>
  <si>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</si>
  <si>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</si>
  <si>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</si>
  <si>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</si>
  <si>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</si>
  <si>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</si>
  <si>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</si>
  <si>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</si>
  <si>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</si>
  <si>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≤ Ø 110mm (Qn 10)</t>
  </si>
  <si>
    <t>Ledningsnet ≤ Ø50 mm</t>
  </si>
  <si>
    <t>Ø 50mm &lt; Ledningsnet ≤ Ø110 mm</t>
  </si>
  <si>
    <t>Ø110 mm &lt; Ledningsnet ≤ Ø 250 mm</t>
  </si>
  <si>
    <t>Ventiler på Ø 50mm &lt; Ledningsnet ≤ Ø110 mm</t>
  </si>
  <si>
    <t>Stik på ledningsnet, Konstruktioner</t>
  </si>
  <si>
    <t>Pumpestation (inkl. evt. hydrofor)/trykforøger, Konstruktioner</t>
  </si>
  <si>
    <t>Pumpestation (inkl. evt. hydrofor)/trykforøger, Mek./EL</t>
  </si>
  <si>
    <t>Sikring (terror, hærværk), SRO</t>
  </si>
  <si>
    <t>Filteranlæg, åbne filtre, dobbelt filtrering, Mek./EL</t>
  </si>
  <si>
    <t>Etageareal kontor og mandskabsfaciliteter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</si>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</sst>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10975321.195597298</v>
      </c>
      <c r="F9" s="13" t="s">
        <v>4</v>
      </c>
      <c r="G9" s="48">
        <v>10992356.228281178</v>
      </c>
      <c r="H9" s="13" t="s">
        <v>4</v>
      </c>
      <c r="I9" s="48">
        <v>11010160.133228984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3195999.5151939783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4726142.900083648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4023991.8507219595</v>
      </c>
      <c r="L12" s="8" t="s">
        <v>4</v>
      </c>
      <c r="M12" s="2"/>
    </row>
    <row r="13" spans="1:13" x14ac:dyDescent="0.25">
      <c r="A13" s="2"/>
      <c r="B13" s="44" t="s">
        <v>151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-490521.27797787223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-270648.77289999992</v>
      </c>
      <c r="F14" s="8" t="s">
        <v>4</v>
      </c>
      <c r="G14" s="9">
        <f>E14*(1+$E$25/100)</f>
        <v>-275385.12642574991</v>
      </c>
      <c r="H14" s="8" t="s">
        <v>4</v>
      </c>
      <c r="I14" s="9">
        <f>G14*(1+$E$25/100)</f>
        <v>-280204.36613820057</v>
      </c>
      <c r="J14" s="8" t="s">
        <v>4</v>
      </c>
      <c r="K14" s="51">
        <f>I14*(1+$E$25/100)</f>
        <v>-285107.94254561909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-735196.61533333361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976586.8784339875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-4736.3535257499989</v>
      </c>
      <c r="F19" s="8" t="s">
        <v>4</v>
      </c>
      <c r="G19" s="42">
        <f>(G17+G14)*($E$25/100)</f>
        <v>-4819.2397124506242</v>
      </c>
      <c r="H19" s="8" t="s">
        <v>4</v>
      </c>
      <c r="I19" s="42">
        <f>(I17+I14)*($E$25/100)</f>
        <v>-4903.5764074185108</v>
      </c>
      <c r="J19" s="8" t="s">
        <v>4</v>
      </c>
      <c r="K19" s="42">
        <f>SUM(K10:K14,K17:K18)*($E$25/100)</f>
        <v>195483.83829583167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-128548.4666224425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10699936.069171548</v>
      </c>
      <c r="F21" s="38" t="s">
        <v>4</v>
      </c>
      <c r="G21" s="49">
        <f>SUM(G9:G20)</f>
        <v>10712151.862142976</v>
      </c>
      <c r="H21" s="38" t="s">
        <v>4</v>
      </c>
      <c r="I21" s="49">
        <f>SUM(I9:I20)</f>
        <v>10725052.190683365</v>
      </c>
      <c r="J21" s="38" t="s">
        <v>4</v>
      </c>
      <c r="K21" s="52">
        <f>SUM(K9:K20)</f>
        <v>11478830.680250138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3033915.2927591293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4486457.8834138168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3819916.2283359994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11340289.404508945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129</v>
      </c>
      <c r="C11" s="96"/>
      <c r="D11" s="96"/>
      <c r="E11" s="55">
        <v>0</v>
      </c>
      <c r="F11" s="17" t="s">
        <v>4</v>
      </c>
      <c r="G11" s="21">
        <v>25661</v>
      </c>
      <c r="H11" s="17" t="s">
        <v>4</v>
      </c>
      <c r="I11" s="2"/>
    </row>
    <row r="12" spans="1:9" x14ac:dyDescent="0.25">
      <c r="A12" s="2"/>
      <c r="B12" s="95" t="s">
        <v>130</v>
      </c>
      <c r="C12" s="96"/>
      <c r="D12" s="96"/>
      <c r="E12" s="55">
        <v>0</v>
      </c>
      <c r="F12" s="17" t="s">
        <v>4</v>
      </c>
      <c r="G12" s="21">
        <v>63507</v>
      </c>
      <c r="H12" s="17" t="s">
        <v>4</v>
      </c>
      <c r="I12" s="2"/>
    </row>
    <row r="13" spans="1:9" x14ac:dyDescent="0.25">
      <c r="A13" s="2"/>
      <c r="B13" s="95" t="s">
        <v>131</v>
      </c>
      <c r="C13" s="96"/>
      <c r="D13" s="96"/>
      <c r="E13" s="55">
        <v>32399.4126</v>
      </c>
      <c r="F13" s="17" t="s">
        <v>4</v>
      </c>
      <c r="G13" s="21">
        <v>12198.8</v>
      </c>
      <c r="H13" s="17" t="s">
        <v>4</v>
      </c>
      <c r="I13" s="2"/>
    </row>
    <row r="14" spans="1:9" x14ac:dyDescent="0.25">
      <c r="A14" s="2"/>
      <c r="B14" s="95" t="s">
        <v>132</v>
      </c>
      <c r="C14" s="96"/>
      <c r="D14" s="96"/>
      <c r="E14" s="55">
        <v>3739612.2673999998</v>
      </c>
      <c r="F14" s="17" t="s">
        <v>4</v>
      </c>
      <c r="G14" s="21">
        <v>3404651</v>
      </c>
      <c r="H14" s="17" t="s">
        <v>4</v>
      </c>
      <c r="I14" s="2"/>
    </row>
    <row r="15" spans="1:9" x14ac:dyDescent="0.25">
      <c r="A15" s="2"/>
      <c r="B15" s="95" t="s">
        <v>133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-265993.87999999989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-270648.77289999992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-1452020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-1452020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1893773</v>
      </c>
      <c r="F10" s="9">
        <f>E10/D10</f>
        <v>189377.3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134165.26999999999</v>
      </c>
      <c r="F11" s="9">
        <f t="shared" ref="F11:F20" si="0">E11/D11</f>
        <v>1788.8702666666666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593410.79</v>
      </c>
      <c r="F12" s="9">
        <f t="shared" si="0"/>
        <v>7912.1438666666672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445361.02</v>
      </c>
      <c r="F13" s="9">
        <f t="shared" si="0"/>
        <v>5938.1469333333334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970399</v>
      </c>
      <c r="F14" s="9">
        <f t="shared" si="0"/>
        <v>12938.653333333334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604575.46</v>
      </c>
      <c r="F15" s="9">
        <f t="shared" si="0"/>
        <v>8061.0061333333324</v>
      </c>
      <c r="G15" s="17" t="s">
        <v>4</v>
      </c>
      <c r="H15" s="2"/>
    </row>
    <row r="16" spans="1:8" ht="26.25" x14ac:dyDescent="0.25">
      <c r="A16" s="2"/>
      <c r="B16" s="43" t="s">
        <v>123</v>
      </c>
      <c r="C16" s="28">
        <v>2016</v>
      </c>
      <c r="D16" s="22">
        <v>50</v>
      </c>
      <c r="E16" s="21">
        <v>277396.86</v>
      </c>
      <c r="F16" s="9">
        <f t="shared" si="0"/>
        <v>5547.9371999999994</v>
      </c>
      <c r="G16" s="17" t="s">
        <v>4</v>
      </c>
      <c r="H16" s="2"/>
    </row>
    <row r="17" spans="1:8" ht="26.25" x14ac:dyDescent="0.25">
      <c r="A17" s="2"/>
      <c r="B17" s="43" t="s">
        <v>124</v>
      </c>
      <c r="C17" s="28">
        <v>2016</v>
      </c>
      <c r="D17" s="22">
        <v>25</v>
      </c>
      <c r="E17" s="21">
        <v>34177.339999999997</v>
      </c>
      <c r="F17" s="9">
        <f t="shared" si="0"/>
        <v>1367.0935999999999</v>
      </c>
      <c r="G17" s="17" t="s">
        <v>4</v>
      </c>
      <c r="H17" s="2"/>
    </row>
    <row r="18" spans="1:8" x14ac:dyDescent="0.25">
      <c r="A18" s="2"/>
      <c r="B18" s="43" t="s">
        <v>125</v>
      </c>
      <c r="C18" s="28">
        <v>2016</v>
      </c>
      <c r="D18" s="22">
        <v>10</v>
      </c>
      <c r="E18" s="21">
        <v>396284</v>
      </c>
      <c r="F18" s="9">
        <f t="shared" si="0"/>
        <v>39628.400000000001</v>
      </c>
      <c r="G18" s="17" t="s">
        <v>4</v>
      </c>
      <c r="H18" s="2"/>
    </row>
    <row r="19" spans="1:8" ht="26.25" x14ac:dyDescent="0.25">
      <c r="A19" s="2"/>
      <c r="B19" s="43" t="s">
        <v>126</v>
      </c>
      <c r="C19" s="28">
        <v>2016</v>
      </c>
      <c r="D19" s="22">
        <v>25</v>
      </c>
      <c r="E19" s="21">
        <v>18051</v>
      </c>
      <c r="F19" s="9">
        <f t="shared" si="0"/>
        <v>722.04</v>
      </c>
      <c r="G19" s="17" t="s">
        <v>4</v>
      </c>
      <c r="H19" s="2"/>
    </row>
    <row r="20" spans="1:8" x14ac:dyDescent="0.25">
      <c r="A20" s="2"/>
      <c r="B20" s="43" t="s">
        <v>127</v>
      </c>
      <c r="C20" s="28">
        <v>2016</v>
      </c>
      <c r="D20" s="22">
        <v>50</v>
      </c>
      <c r="E20" s="21">
        <v>98288</v>
      </c>
      <c r="F20" s="9">
        <f t="shared" si="0"/>
        <v>1965.76</v>
      </c>
      <c r="G20" s="17" t="s">
        <v>4</v>
      </c>
      <c r="H20" s="2"/>
    </row>
    <row r="21" spans="1:8" x14ac:dyDescent="0.25">
      <c r="A21" s="2"/>
      <c r="B21" s="91" t="s">
        <v>52</v>
      </c>
      <c r="C21" s="92"/>
      <c r="D21" s="92"/>
      <c r="E21" s="93"/>
      <c r="F21" s="15">
        <f>SUM(F10:F20)</f>
        <v>275247.3513333333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3511856.8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4463245</v>
      </c>
      <c r="H10" s="17" t="s">
        <v>4</v>
      </c>
      <c r="I10" s="2"/>
    </row>
    <row r="11" spans="1:9" x14ac:dyDescent="0.25">
      <c r="A11" s="2"/>
      <c r="B11" s="91" t="s">
        <v>143</v>
      </c>
      <c r="C11" s="92"/>
      <c r="D11" s="92"/>
      <c r="E11" s="92"/>
      <c r="F11" s="93"/>
      <c r="G11" s="15">
        <f>G9-G10</f>
        <v>-951388.20000000019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13075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50000</v>
      </c>
      <c r="H16" s="17" t="s">
        <v>4</v>
      </c>
      <c r="I16" s="2"/>
    </row>
    <row r="17" spans="1:9" x14ac:dyDescent="0.25">
      <c r="A17" s="2"/>
      <c r="B17" s="91" t="s">
        <v>144</v>
      </c>
      <c r="C17" s="92"/>
      <c r="D17" s="92"/>
      <c r="E17" s="92"/>
      <c r="F17" s="93"/>
      <c r="G17" s="15">
        <f>G15-G16</f>
        <v>-36925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353557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213000</v>
      </c>
      <c r="H22" s="17" t="s">
        <v>4</v>
      </c>
      <c r="I22" s="2"/>
    </row>
    <row r="23" spans="1:9" x14ac:dyDescent="0.25">
      <c r="A23" s="2"/>
      <c r="B23" s="91" t="s">
        <v>145</v>
      </c>
      <c r="C23" s="92"/>
      <c r="D23" s="92"/>
      <c r="E23" s="92"/>
      <c r="F23" s="93"/>
      <c r="G23" s="15">
        <f>G21-G22</f>
        <v>140557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2016'!F21</f>
        <v>275247.3513333333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162687.76666666666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112559.58466666663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13393043.878433987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3100397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592625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-179068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355632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3869586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186163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186163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-870417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-1007397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-1877814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2177935</v>
      </c>
      <c r="F28" s="25" t="s">
        <v>4</v>
      </c>
      <c r="G28" s="1">
        <f>IF(E28&lt;0,0,-E28)</f>
        <v>-2177935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1472826</v>
      </c>
      <c r="F30" s="25" t="s">
        <v>4</v>
      </c>
      <c r="G30" s="12">
        <f>-$E$30</f>
        <v>-1472826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8324645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441051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8765696</v>
      </c>
      <c r="F35" s="25" t="s">
        <v>4</v>
      </c>
      <c r="G35" s="12">
        <f>-E35</f>
        <v>-8765696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976586.8784339875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150</v>
      </c>
      <c r="C16" s="85"/>
      <c r="D16" s="85"/>
      <c r="E16" s="86"/>
      <c r="F16" s="100" t="s">
        <v>136</v>
      </c>
      <c r="G16" s="100"/>
      <c r="H16" s="2"/>
    </row>
    <row r="17" spans="1:8" x14ac:dyDescent="0.25">
      <c r="A17" s="2"/>
      <c r="B17" s="87" t="s">
        <v>148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2017-09-13T13:03:34Z</dcterms:modified>
</cp:coreProperties>
</file>