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G3" i="16" l="1"/>
  <c r="F3" i="16"/>
  <c r="E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G4" i="16" l="1"/>
  <c r="J3" i="16" l="1"/>
  <c r="F3" i="17"/>
  <c r="G3" i="17"/>
  <c r="F4" i="16" l="1"/>
  <c r="E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6"/>
  <c r="G6" i="16"/>
  <c r="G5" i="17"/>
  <c r="F4" i="17"/>
  <c r="E5" i="17"/>
  <c r="G4" i="17"/>
  <c r="E4" i="17"/>
  <c r="F5" i="17"/>
  <c r="J3" i="24"/>
  <c r="E5" i="16"/>
  <c r="E6" i="16"/>
  <c r="F5" i="16"/>
  <c r="I3" i="16" s="1"/>
  <c r="F6" i="16"/>
  <c r="M3" i="24" l="1"/>
  <c r="B9" i="12" s="1"/>
  <c r="B10" i="12" s="1"/>
  <c r="H3" i="16"/>
  <c r="H3" i="17"/>
  <c r="B4" i="12" s="1"/>
  <c r="I2" i="15"/>
  <c r="K2" i="15" s="1"/>
  <c r="B2" i="12" s="1"/>
  <c r="K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<sst xmlns="http://schemas.openxmlformats.org/spreadsheetml/2006/main" count="115" uniqueCount="77">
  <si>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</si>
  <si>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</si>
  <si>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</si>
  <si>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</si>
  <si>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</si>
  <si>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</si>
  <si>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</si>
  <si>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</si>
  <si>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</si>
  <si>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</si>
  <si>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</si>
  <si>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</si>
  <si>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</si>
  <si>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</si>
  <si>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</si>
  <si>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</si>
  <si>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</si>
  <si>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</si>
  <si>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</si>
  <si>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</si>
  <si>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</si>
  <si>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</si>
  <si>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</si>
  <si>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Ledelsessystem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</si>
  <si>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</si>
  <si>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</si>
  <si>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</si>
  <si>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</si>
  <si>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</si>
  <si>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</si>
  <si>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</si>
  <si>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</si>
  <si>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</si>
  <si>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</si>
  <si>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</si>
  <si>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</si>
  <si>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</si>
  <si>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</si>
  <si>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</si>
  <si>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</si>
  <si>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</si>
  <si>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</si>
  <si>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</si>
  <si>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</si>
  <si>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</si>
  <si>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</si>
  <si>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</si>
  <si>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</si>
  <si>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</si>
  <si>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</si>
  <si>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Køling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</si>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</sst>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2617209.1449639997</v>
      </c>
      <c r="C2" t="s">
        <v>11</v>
      </c>
    </row>
    <row r="3" spans="1:3" s="2" customFormat="1" x14ac:dyDescent="0.25">
      <c r="A3" s="5" t="s">
        <v>8</v>
      </c>
      <c r="B3" s="37">
        <f>'Miljø- og servicemål'!K3</f>
        <v>354905.64143746241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35180.708533333331</v>
      </c>
      <c r="C4" t="s">
        <v>11</v>
      </c>
    </row>
    <row r="5" spans="1:3" s="26" customFormat="1" x14ac:dyDescent="0.25">
      <c r="A5" s="3" t="s">
        <v>12</v>
      </c>
      <c r="B5" s="49">
        <f>SUM(B2:B4)</f>
        <v>3007295.4949347954</v>
      </c>
      <c r="C5" s="64" t="s">
        <v>11</v>
      </c>
    </row>
    <row r="6" spans="1:3" x14ac:dyDescent="0.25">
      <c r="A6" s="48" t="s">
        <v>0</v>
      </c>
      <c r="B6" s="39">
        <f>Investeringer!E3</f>
        <v>3356709.5724376687</v>
      </c>
      <c r="C6" s="23" t="s">
        <v>11</v>
      </c>
    </row>
    <row r="7" spans="1:3" x14ac:dyDescent="0.25">
      <c r="A7" s="4" t="s">
        <v>1</v>
      </c>
      <c r="B7" s="36">
        <f>Investeringer!F3</f>
        <v>797365.51571553305</v>
      </c>
      <c r="C7" t="s">
        <v>11</v>
      </c>
    </row>
    <row r="8" spans="1:3" x14ac:dyDescent="0.25">
      <c r="A8" s="4" t="s">
        <v>2</v>
      </c>
      <c r="B8" s="36">
        <f>Investeringer!G3</f>
        <v>276297.28100113763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16721</v>
      </c>
      <c r="C9" t="s">
        <v>11</v>
      </c>
    </row>
    <row r="10" spans="1:3" s="22" customFormat="1" x14ac:dyDescent="0.25">
      <c r="A10" s="3" t="s">
        <v>48</v>
      </c>
      <c r="B10" s="49">
        <f>SUM(B6:B9)</f>
        <v>4447093.3691543397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3786400</v>
      </c>
      <c r="C11" t="s">
        <v>11</v>
      </c>
    </row>
    <row r="12" spans="1:3" s="22" customFormat="1" x14ac:dyDescent="0.25">
      <c r="A12" s="3" t="s">
        <v>70</v>
      </c>
      <c r="B12" s="49">
        <f>SUM(B11:B11)</f>
        <v>3786400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60</v>
      </c>
      <c r="B14" s="38">
        <f>SUM(B5,B10,B12)</f>
        <v>11240788.864089135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53</v>
      </c>
      <c r="B16" s="38">
        <f>B14*Pristalsregulering!C8*Pristalsregulering!C9</f>
        <v>11340289.404508946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61</v>
      </c>
      <c r="D1" s="61" t="s">
        <v>62</v>
      </c>
      <c r="E1" s="61" t="s">
        <v>54</v>
      </c>
      <c r="F1" s="53" t="s">
        <v>63</v>
      </c>
      <c r="G1" s="53" t="s">
        <v>71</v>
      </c>
      <c r="H1" s="53" t="s">
        <v>64</v>
      </c>
      <c r="I1" s="53" t="s">
        <v>49</v>
      </c>
      <c r="J1" s="11" t="s">
        <v>65</v>
      </c>
      <c r="K1" s="11" t="s">
        <v>66</v>
      </c>
    </row>
    <row r="2" spans="1:11" s="23" customFormat="1" ht="15.75" thickTop="1" x14ac:dyDescent="0.25">
      <c r="A2" s="28">
        <v>2015</v>
      </c>
      <c r="B2" s="50">
        <v>2844481</v>
      </c>
      <c r="C2" s="50">
        <v>58103</v>
      </c>
      <c r="D2" s="50">
        <f>B2+C2</f>
        <v>2902584</v>
      </c>
      <c r="E2" s="51">
        <f>D2</f>
        <v>2902584</v>
      </c>
      <c r="F2" s="50">
        <v>3425164.8784339866</v>
      </c>
      <c r="G2" s="50">
        <v>0</v>
      </c>
      <c r="H2" s="50">
        <f>F2-G2</f>
        <v>3425164.8784339866</v>
      </c>
      <c r="I2" s="50">
        <f>AVERAGEIF(E2:E4,"&lt;&gt;0")</f>
        <v>2617209.1449639997</v>
      </c>
      <c r="J2" s="50">
        <v>2104257.4971227432</v>
      </c>
      <c r="K2" s="40">
        <f>IF(H2&gt;I2,IF(I2&gt;J2,I2,J2),H2)</f>
        <v>2617209.1449639997</v>
      </c>
    </row>
    <row r="3" spans="1:11" s="23" customFormat="1" x14ac:dyDescent="0.25">
      <c r="A3" s="28">
        <v>2014</v>
      </c>
      <c r="B3" s="50">
        <v>2208961</v>
      </c>
      <c r="C3" s="50"/>
      <c r="D3" s="50">
        <f t="shared" ref="D3:D4" si="0">B3+C3</f>
        <v>2208961</v>
      </c>
      <c r="E3" s="51">
        <f>D3*Pristalsregulering!C7</f>
        <v>2210728.1687999996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2695691</v>
      </c>
      <c r="C4" s="50"/>
      <c r="D4" s="50">
        <f t="shared" si="0"/>
        <v>2695691</v>
      </c>
      <c r="E4" s="51">
        <f>D4*Pristalsregulering!$C$6*Pristalsregulering!$C$7</f>
        <v>2738315.2660919996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22" customWidth="1"/>
    <col min="5" max="5" width="30.7109375" style="56" customWidth="1"/>
    <col min="6" max="6" width="30.7109375" customWidth="1"/>
    <col min="7" max="7" width="30.7109375" style="22" customWidth="1"/>
    <col min="8" max="8" width="30.7109375" style="56" customWidth="1"/>
    <col min="9" max="9" width="30.7109375" customWidth="1"/>
    <col min="10" max="10" width="30.7109375" style="22" customWidth="1"/>
    <col min="11" max="11" width="30.7109375" style="56" customWidth="1"/>
    <col min="12" max="12" width="9.140625" hidden="1" customWidth="1"/>
    <col min="13" max="32" width="0" hidden="1" customWidth="1"/>
    <col min="33" max="33" width="9.140625" hidden="1" customWidth="1"/>
    <col min="34" max="93" width="0" hidden="1" customWidth="1"/>
    <col min="94" max="94" width="9.140625" hidden="1" customWidth="1"/>
    <col min="95" max="114" width="0" hidden="1" customWidth="1"/>
    <col min="115" max="115" width="9.140625" hidden="1" customWidth="1"/>
    <col min="116" max="121" width="0" hidden="1" customWidth="1"/>
    <col min="122" max="122" width="9.140625" hidden="1" customWidth="1"/>
    <col min="123" max="135" width="0" hidden="1" customWidth="1"/>
    <col min="136" max="136" width="9.140625" hidden="1" customWidth="1"/>
    <col min="137" max="142" width="0" hidden="1" customWidth="1"/>
    <col min="143" max="143" width="9.140625" hidden="1" customWidth="1"/>
    <col min="144" max="175" width="0" hidden="1" customWidth="1"/>
    <col min="176" max="176" width="9.140625" hidden="1" customWidth="1"/>
    <col min="177" max="196" width="0" hidden="1" customWidth="1"/>
    <col min="197" max="197" width="9.140625" hidden="1" customWidth="1"/>
    <col min="198" max="203" width="0" hidden="1" customWidth="1"/>
    <col min="204" max="204" width="9.140625" hidden="1" customWidth="1"/>
    <col min="205" max="217" width="0" hidden="1" customWidth="1"/>
    <col min="218" max="218" width="9.140625" hidden="1" customWidth="1"/>
    <col min="219" max="224" width="0" hidden="1" customWidth="1"/>
    <col min="225" max="225" width="9.140625" hidden="1" customWidth="1"/>
    <col min="226" max="231" width="0" hidden="1" customWidth="1"/>
    <col min="232" max="232" width="9.140625" hidden="1" customWidth="1"/>
    <col min="233" max="238" width="0" hidden="1" customWidth="1"/>
    <col min="239" max="239" width="9.140625" hidden="1" customWidth="1"/>
    <col min="240" max="245" width="0" hidden="1" customWidth="1"/>
    <col min="246" max="246" width="9.140625" hidden="1" customWidth="1"/>
    <col min="247" max="252" width="0" hidden="1" customWidth="1"/>
    <col min="253" max="253" width="9.140625" hidden="1" customWidth="1"/>
    <col min="254" max="257" width="0" hidden="1" customWidth="1"/>
    <col min="258" max="258" width="9.140625" hidden="1" customWidth="1"/>
    <col min="259" max="278" width="0" hidden="1" customWidth="1"/>
    <col min="279" max="279" width="9.140625" hidden="1" customWidth="1"/>
    <col min="280" max="285" width="0" hidden="1" customWidth="1"/>
    <col min="286" max="286" width="9.140625" hidden="1" customWidth="1"/>
    <col min="287" max="299" width="0" hidden="1" customWidth="1"/>
    <col min="300" max="300" width="9.140625" hidden="1" customWidth="1"/>
    <col min="301" max="306" width="0" hidden="1" customWidth="1"/>
    <col min="307" max="307" width="9.140625" hidden="1" customWidth="1"/>
    <col min="308" max="313" width="0" hidden="1" customWidth="1"/>
    <col min="314" max="314" width="9.140625" hidden="1" customWidth="1"/>
    <col min="315" max="320" width="0" hidden="1" customWidth="1"/>
    <col min="321" max="321" width="9.140625" hidden="1" customWidth="1"/>
    <col min="322" max="327" width="0" hidden="1" customWidth="1"/>
    <col min="328" max="328" width="9.140625" hidden="1" customWidth="1"/>
    <col min="329" max="334" width="0" hidden="1" customWidth="1"/>
    <col min="335" max="335" width="9.140625" hidden="1" customWidth="1"/>
    <col min="336" max="341" width="0" hidden="1" customWidth="1"/>
    <col min="342" max="16384" width="9.140625" hidden="1"/>
  </cols>
  <sheetData>
    <row r="1" spans="1:11" s="27" customFormat="1" ht="15.75" thickBot="1" x14ac:dyDescent="0.3">
      <c r="A1" s="9"/>
      <c r="B1" s="33" t="s">
        <v>73</v>
      </c>
      <c r="C1" s="33"/>
      <c r="D1" s="33"/>
      <c r="E1" s="76" t="s">
        <v>74</v>
      </c>
      <c r="F1" s="10"/>
      <c r="G1" s="10"/>
      <c r="H1" s="76" t="s">
        <v>75</v>
      </c>
      <c r="I1" s="10"/>
      <c r="J1" s="10"/>
      <c r="K1" s="65"/>
    </row>
    <row r="2" spans="1:11" ht="30.75" thickTop="1" x14ac:dyDescent="0.25">
      <c r="A2" s="17" t="s">
        <v>13</v>
      </c>
      <c r="B2" s="34" t="s">
        <v>57</v>
      </c>
      <c r="C2" s="35" t="s">
        <v>23</v>
      </c>
      <c r="D2" s="35" t="s">
        <v>50</v>
      </c>
      <c r="E2" s="57" t="s">
        <v>22</v>
      </c>
      <c r="F2" s="35" t="s">
        <v>23</v>
      </c>
      <c r="G2" s="35" t="s">
        <v>50</v>
      </c>
      <c r="H2" s="58" t="s">
        <v>22</v>
      </c>
      <c r="I2" s="35" t="s">
        <v>23</v>
      </c>
      <c r="J2" s="35" t="s">
        <v>50</v>
      </c>
      <c r="K2" s="54" t="s">
        <v>24</v>
      </c>
    </row>
    <row r="3" spans="1:11" s="22" customFormat="1" x14ac:dyDescent="0.25">
      <c r="A3" s="28">
        <v>2016</v>
      </c>
      <c r="B3" s="74">
        <v>44804</v>
      </c>
      <c r="C3" s="75">
        <v>0</v>
      </c>
      <c r="D3" s="75">
        <v>308753</v>
      </c>
      <c r="E3" s="46">
        <f>B3/Pristalsregulering!$C$8</f>
        <v>44974.904637622967</v>
      </c>
      <c r="F3" s="36">
        <f>C3/Pristalsregulering!$C$8</f>
        <v>0</v>
      </c>
      <c r="G3" s="36">
        <f>D3/Pristalsregulering!$C$8</f>
        <v>309930.73679983942</v>
      </c>
      <c r="H3" s="46">
        <f>IF(E4=0,0,AVERAGEIF(E4:E6,"&lt;&gt;0"))+E3</f>
        <v>44974.904637622967</v>
      </c>
      <c r="I3" s="39">
        <f>IF(F4=0,0,AVERAGEIF(F4:F6,"&lt;&gt;0"))+F3</f>
        <v>0</v>
      </c>
      <c r="J3" s="39">
        <f>IF(G4=0,0,AVERAGEIF(G4:G6,"&lt;&gt;0"))+G3</f>
        <v>309930.73679983942</v>
      </c>
      <c r="K3" s="59">
        <f>SUM(H3:J3)</f>
        <v>354905.64143746241</v>
      </c>
    </row>
    <row r="4" spans="1:11" x14ac:dyDescent="0.25">
      <c r="A4" s="28">
        <v>2015</v>
      </c>
      <c r="B4" s="36"/>
      <c r="C4" s="36"/>
      <c r="D4" s="36"/>
      <c r="E4" s="46">
        <f>B4</f>
        <v>0</v>
      </c>
      <c r="F4" s="36">
        <f>C4</f>
        <v>0</v>
      </c>
      <c r="G4" s="36">
        <f>D4</f>
        <v>0</v>
      </c>
      <c r="H4" s="46"/>
      <c r="I4" s="39"/>
      <c r="J4" s="39"/>
      <c r="K4" s="55"/>
    </row>
    <row r="5" spans="1:11" x14ac:dyDescent="0.25">
      <c r="A5" s="28">
        <v>2014</v>
      </c>
      <c r="B5" s="36"/>
      <c r="C5" s="36">
        <v>602661</v>
      </c>
      <c r="D5" s="36"/>
      <c r="E5" s="46">
        <f>B5*Pristalsregulering!$C$7</f>
        <v>0</v>
      </c>
      <c r="F5" s="36">
        <f>C5*Pristalsregulering!$C$7</f>
        <v>603143.12879999995</v>
      </c>
      <c r="G5" s="36">
        <f>D5*Pristalsregulering!$C$7</f>
        <v>0</v>
      </c>
      <c r="H5" s="46"/>
      <c r="I5" s="36"/>
      <c r="J5" s="39"/>
      <c r="K5" s="46"/>
    </row>
    <row r="6" spans="1:11" x14ac:dyDescent="0.25">
      <c r="A6" s="28">
        <v>2013</v>
      </c>
      <c r="B6" s="36"/>
      <c r="C6" s="36"/>
      <c r="D6" s="36"/>
      <c r="E6" s="46">
        <f>B6*Pristalsregulering!$C$7*Pristalsregulering!$C$6</f>
        <v>0</v>
      </c>
      <c r="F6" s="36">
        <f>C6*Pristalsregulering!$C$7*Pristalsregulering!$C$6</f>
        <v>0</v>
      </c>
      <c r="G6" s="36">
        <f>D6*Pristalsregulering!$C$7*Pristalsregulering!$C$6</f>
        <v>0</v>
      </c>
      <c r="H6" s="46"/>
      <c r="I6" s="36"/>
      <c r="J6" s="39"/>
      <c r="K6" s="46"/>
    </row>
    <row r="7" spans="1:11" hidden="1" x14ac:dyDescent="0.25"/>
    <row r="8" spans="1:11" hidden="1" x14ac:dyDescent="0.25"/>
    <row r="9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25</v>
      </c>
      <c r="C1" s="78"/>
      <c r="D1" s="78"/>
      <c r="E1" s="79" t="s">
        <v>55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7" t="s">
        <v>28</v>
      </c>
      <c r="H2" s="6" t="s">
        <v>30</v>
      </c>
    </row>
    <row r="3" spans="1:8" x14ac:dyDescent="0.25">
      <c r="A3" s="31">
        <v>2015</v>
      </c>
      <c r="B3" s="42">
        <v>11000</v>
      </c>
      <c r="C3" s="43">
        <v>25580</v>
      </c>
      <c r="D3" s="43">
        <v>0</v>
      </c>
      <c r="E3" s="42">
        <f>B3</f>
        <v>11000</v>
      </c>
      <c r="F3" s="43">
        <f t="shared" ref="F3:G3" si="0">C3</f>
        <v>25580</v>
      </c>
      <c r="G3" s="44">
        <f t="shared" si="0"/>
        <v>0</v>
      </c>
      <c r="H3" s="45">
        <f>IF(E3=0,0,AVERAGEIF(E3:E5,"&lt;&gt;0"))+IF(F3=0,0,AVERAGEIF(F3:F5,"&lt;&gt;0"))+IF(G3=0,0,AVERAGEIF(G3:G5,"&lt;&gt;0"))</f>
        <v>35180.708533333331</v>
      </c>
    </row>
    <row r="4" spans="1:8" x14ac:dyDescent="0.25">
      <c r="A4" s="31">
        <v>2014</v>
      </c>
      <c r="B4" s="42">
        <v>15000</v>
      </c>
      <c r="C4" s="43">
        <v>19600</v>
      </c>
      <c r="D4" s="43">
        <v>0</v>
      </c>
      <c r="E4" s="42">
        <f>B4*Pristalsregulering!$C$7</f>
        <v>15011.999999999998</v>
      </c>
      <c r="F4" s="43">
        <f>C4*Pristalsregulering!$C$7</f>
        <v>19615.679999999997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15000</v>
      </c>
      <c r="C5" s="43">
        <v>18800</v>
      </c>
      <c r="D5" s="43">
        <v>0</v>
      </c>
      <c r="E5" s="42">
        <f>B5*Pristalsregulering!$C$7*Pristalsregulering!$C$6</f>
        <v>15237.179999999997</v>
      </c>
      <c r="F5" s="43">
        <f>C5*Pristalsregulering!$C$7*Pristalsregulering!$C$6</f>
        <v>19097.265599999995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80" t="s">
        <v>68</v>
      </c>
      <c r="C1" s="80"/>
      <c r="D1" s="81"/>
      <c r="E1" s="82" t="s">
        <v>69</v>
      </c>
      <c r="F1" s="82"/>
      <c r="G1" s="82"/>
    </row>
    <row r="2" spans="1:7" s="22" customFormat="1" ht="15.75" thickTop="1" x14ac:dyDescent="0.25">
      <c r="A2" s="71" t="s">
        <v>13</v>
      </c>
      <c r="B2" s="23" t="s">
        <v>67</v>
      </c>
      <c r="C2" s="23" t="s">
        <v>1</v>
      </c>
      <c r="D2" s="28" t="s">
        <v>76</v>
      </c>
      <c r="E2" s="22" t="s">
        <v>0</v>
      </c>
      <c r="F2" s="22" t="s">
        <v>1</v>
      </c>
      <c r="G2" s="22" t="s">
        <v>76</v>
      </c>
    </row>
    <row r="3" spans="1:7" s="22" customFormat="1" x14ac:dyDescent="0.25">
      <c r="A3" s="72">
        <v>2015</v>
      </c>
      <c r="B3" s="39">
        <v>3083230.2409858163</v>
      </c>
      <c r="C3" s="39">
        <v>777928.03333333379</v>
      </c>
      <c r="D3" s="41">
        <v>275247.3513333333</v>
      </c>
      <c r="E3" s="36">
        <f>B3*Pristalsregulering!C2*Pristalsregulering!C3*Pristalsregulering!C4*Pristalsregulering!C5*Pristalsregulering!C6*Pristalsregulering!C7</f>
        <v>3356709.5724376687</v>
      </c>
      <c r="F3" s="36">
        <v>797365.51571553305</v>
      </c>
      <c r="G3" s="36">
        <f xml:space="preserve"> D3/Pristalsregulering!$C$8</f>
        <v>276297.28100113763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41</v>
      </c>
      <c r="C1" s="78"/>
      <c r="D1" s="78"/>
      <c r="E1" s="78"/>
      <c r="F1" s="79" t="s">
        <v>56</v>
      </c>
      <c r="G1" s="80"/>
      <c r="H1" s="80"/>
      <c r="I1" s="80"/>
      <c r="J1" s="83" t="s">
        <v>30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2" t="s">
        <v>45</v>
      </c>
      <c r="F2" s="7" t="s">
        <v>42</v>
      </c>
      <c r="G2" s="7" t="s">
        <v>43</v>
      </c>
      <c r="H2" s="7" t="s">
        <v>44</v>
      </c>
      <c r="I2" s="52" t="s">
        <v>45</v>
      </c>
      <c r="J2" s="20" t="s">
        <v>46</v>
      </c>
      <c r="K2" s="20" t="s">
        <v>43</v>
      </c>
      <c r="L2" s="15" t="s">
        <v>72</v>
      </c>
      <c r="M2" s="6" t="s">
        <v>29</v>
      </c>
      <c r="N2" s="32"/>
    </row>
    <row r="3" spans="1:14" x14ac:dyDescent="0.25">
      <c r="A3" s="28">
        <v>2015</v>
      </c>
      <c r="B3" s="46">
        <v>0</v>
      </c>
      <c r="C3" s="39">
        <v>16721</v>
      </c>
      <c r="D3" s="39">
        <v>0</v>
      </c>
      <c r="E3" s="41">
        <v>0</v>
      </c>
      <c r="F3" s="39">
        <f>B3</f>
        <v>0</v>
      </c>
      <c r="G3" s="39">
        <f>C3</f>
        <v>16721</v>
      </c>
      <c r="H3" s="39">
        <f>D3</f>
        <v>0</v>
      </c>
      <c r="I3" s="41">
        <f>E3</f>
        <v>0</v>
      </c>
      <c r="J3" s="43">
        <f>AVERAGE(F3:F5)</f>
        <v>0</v>
      </c>
      <c r="K3" s="43">
        <f>G3</f>
        <v>16721</v>
      </c>
      <c r="L3" s="44">
        <f>AVERAGE(H3:H5)+AVERAGE(I3:I5)</f>
        <v>0</v>
      </c>
      <c r="M3" s="45">
        <f>SUM(J3:L3)</f>
        <v>16721</v>
      </c>
      <c r="N3" s="23"/>
    </row>
    <row r="4" spans="1:14" x14ac:dyDescent="0.25">
      <c r="A4" s="28">
        <v>2014</v>
      </c>
      <c r="B4" s="46">
        <v>0</v>
      </c>
      <c r="C4" s="39">
        <v>8430</v>
      </c>
      <c r="D4" s="39">
        <v>0</v>
      </c>
      <c r="E4" s="41">
        <v>0</v>
      </c>
      <c r="F4" s="39">
        <f>IF(B4="","",B4*Pristalsregulering!$C$7)</f>
        <v>0</v>
      </c>
      <c r="G4" s="39">
        <f>IF(C4="","",C4*Pristalsregulering!$C$7)</f>
        <v>8436.7439999999988</v>
      </c>
      <c r="H4" s="39">
        <f>IF(D4="","",D4*Pristalsregulering!$C$7)</f>
        <v>0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6388</v>
      </c>
      <c r="D5" s="39">
        <v>0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6489.0070559999986</v>
      </c>
      <c r="H5" s="39">
        <f>IF(D5="","",D5*Pristalsregulering!$C$7*Pristalsregulering!$C$6)</f>
        <v>0</v>
      </c>
      <c r="I5" s="41">
        <f>IF(E5="","",E5*Pristalsregulering!$C$7*Pristalsregulering!$C$6)</f>
        <v>0</v>
      </c>
      <c r="J5" s="36"/>
      <c r="L5" s="41"/>
      <c r="M5" s="36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31</v>
      </c>
      <c r="C1" s="68" t="s">
        <v>32</v>
      </c>
      <c r="D1" s="68" t="s">
        <v>33</v>
      </c>
      <c r="E1" s="68" t="s">
        <v>34</v>
      </c>
      <c r="F1" s="68" t="s">
        <v>35</v>
      </c>
      <c r="G1" s="68" t="s">
        <v>36</v>
      </c>
      <c r="H1" s="68" t="s">
        <v>37</v>
      </c>
      <c r="I1" s="68" t="s">
        <v>38</v>
      </c>
      <c r="J1" s="68" t="s">
        <v>39</v>
      </c>
      <c r="K1" s="68" t="s">
        <v>58</v>
      </c>
      <c r="L1" s="69" t="s">
        <v>40</v>
      </c>
      <c r="M1" s="14" t="s">
        <v>29</v>
      </c>
    </row>
    <row r="2" spans="1:13" ht="15.75" thickTop="1" x14ac:dyDescent="0.25">
      <c r="A2" s="31">
        <v>2015</v>
      </c>
      <c r="B2" s="43">
        <v>32523</v>
      </c>
      <c r="C2" s="43">
        <v>0</v>
      </c>
      <c r="D2" s="43">
        <v>0</v>
      </c>
      <c r="E2" s="43">
        <v>0</v>
      </c>
      <c r="F2" s="43">
        <v>0</v>
      </c>
      <c r="G2" s="43">
        <v>3753877</v>
      </c>
      <c r="H2" s="43" t="s">
        <v>47</v>
      </c>
      <c r="I2" s="43">
        <v>0</v>
      </c>
      <c r="J2" s="43">
        <v>0</v>
      </c>
      <c r="K2" s="43"/>
      <c r="L2" s="44"/>
      <c r="M2" s="45">
        <f>SUM(B2:L2)</f>
        <v>3786400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59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51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52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2017-09-13T13:03:35Z</dcterms:modified>
</cp:coreProperties>
</file>