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9" i="11"/>
  <c r="G23" i="22" l="1"/>
  <c r="G30" i="13"/>
  <c r="E35" i="13" l="1"/>
  <c r="G35" i="13" s="1"/>
  <c r="E27" i="13"/>
  <c r="E19" i="13"/>
  <c r="G11" i="12"/>
  <c r="G23" i="12"/>
  <c r="G17" i="12"/>
  <c r="F10" i="11"/>
  <c r="F30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<sst xmlns="http://schemas.openxmlformats.org/spreadsheetml/2006/main" count="331" uniqueCount="159">
  <si>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</si>
  <si>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</si>
  <si>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</si>
  <si>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</si>
  <si>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</si>
  <si>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</si>
  <si>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</si>
  <si>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</si>
  <si>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</si>
  <si>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</si>
  <si>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</si>
  <si>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</si>
  <si>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</si>
  <si>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</si>
  <si>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</si>
  <si>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</si>
  <si>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</si>
  <si>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</si>
  <si>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</si>
  <si>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</si>
  <si>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</si>
  <si>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</si>
  <si>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</si>
  <si>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</si>
  <si>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</si>
  <si>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</si>
  <si>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</si>
  <si>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</si>
  <si>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</si>
  <si>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</si>
  <si>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</si>
  <si>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</si>
  <si>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</si>
  <si>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</si>
  <si>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</si>
  <si>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</si>
  <si>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</si>
  <si>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</si>
  <si>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</si>
  <si>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</si>
  <si>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</si>
  <si>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</si>
  <si>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</si>
  <si>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</si>
  <si>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</si>
  <si>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</si>
  <si>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</si>
  <si>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</si>
  <si>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</si>
  <si>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</si>
  <si>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</si>
  <si>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</si>
  <si>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</si>
  <si>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</si>
  <si>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</si>
  <si>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</si>
  <si>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</si>
  <si>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</si>
  <si>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</si>
  <si>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</si>
  <si>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</si>
  <si>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</si>
  <si>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</si>
  <si>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</si>
  <si>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</si>
  <si>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</si>
  <si>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</si>
  <si>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</si>
  <si>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</si>
  <si>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</si>
  <si>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</si>
  <si>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</si>
  <si>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</si>
  <si>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</si>
  <si>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</si>
  <si>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</si>
  <si>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</si>
  <si>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</si>
  <si>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</si>
  <si>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</si>
  <si>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</si>
  <si>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</si>
  <si>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</si>
  <si>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</si>
  <si>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</si>
  <si>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</si>
  <si>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</si>
  <si>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</si>
  <si>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</si>
  <si>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</si>
  <si>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</si>
  <si>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</si>
  <si>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</si>
  <si>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</si>
  <si>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</si>
  <si>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</si>
  <si>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</si>
  <si>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</si>
  <si>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</si>
  <si>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</si>
  <si>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</si>
  <si>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</si>
  <si>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</si>
  <si>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</si>
  <si>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</si>
  <si>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</si>
  <si>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</si>
  <si>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</si>
  <si>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</si>
  <si>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</si>
  <si>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</si>
  <si>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</si>
  <si>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</si>
  <si>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</si>
  <si>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</si>
  <si>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</si>
  <si>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</si>
  <si>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</si>
  <si>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</si>
  <si>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Elanlæg</t>
  </si>
  <si>
    <t>Stik på ledningsnet, Konstruktioner</t>
  </si>
  <si>
    <t>Ø110 mm &lt; Ledningsnet ≤ Ø 250 mm</t>
  </si>
  <si>
    <t>Laboratorium (bygning, inkl. inventar+udstyr), Mek./EL</t>
  </si>
  <si>
    <t>Ø 250 mm &lt; Ledningsnet ≤ Ø 500mm</t>
  </si>
  <si>
    <t>Køretøjer, personbil</t>
  </si>
  <si>
    <t>Arbejdsplads</t>
  </si>
  <si>
    <t>Nyt GIS</t>
  </si>
  <si>
    <t>SRO-anlæg, vandværk</t>
  </si>
  <si>
    <t>Beluftningsanlæg, iltningstrappe, Kontruktioner</t>
  </si>
  <si>
    <t>Etageareal vandbehandlingsbygning</t>
  </si>
  <si>
    <t>Udpumpningsanlæg, rentvandspumper på vandværk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</si>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</sst>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41288613.891948521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15030907.634047542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12156975.919347987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14063788.265370023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157</v>
      </c>
      <c r="C13" s="43"/>
      <c r="D13" s="44"/>
      <c r="E13" s="40" t="s">
        <v>101</v>
      </c>
      <c r="F13" s="8" t="s">
        <v>4</v>
      </c>
      <c r="G13" s="41">
        <v>-665580.83081017586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156</v>
      </c>
      <c r="C14" s="55"/>
      <c r="D14" s="56"/>
      <c r="E14" s="40" t="s">
        <v>101</v>
      </c>
      <c r="F14" s="8" t="s">
        <v>4</v>
      </c>
      <c r="G14" s="41">
        <v>-270169.36455330235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-201480.88297149976</v>
      </c>
      <c r="F15" s="8" t="s">
        <v>4</v>
      </c>
      <c r="G15" s="47">
        <f>E15*(1+E30/100)</f>
        <v>-205006.79842350102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-3535540.3888888876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2634181.7871964648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140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-3525.9154520012457</v>
      </c>
      <c r="F23" s="8" t="s">
        <v>4</v>
      </c>
      <c r="G23" s="41">
        <f>SUM(G10:G15,G18:G22)*$E$30/100</f>
        <v>701941.00943712506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-506412.81479609403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-63037.862159176089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1182056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41083607.093525015</v>
      </c>
      <c r="F27" s="38" t="s">
        <v>4</v>
      </c>
      <c r="G27" s="51">
        <f>SUM(G10:G26)</f>
        <v>40524102.555767998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147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148</v>
      </c>
      <c r="C31" s="80"/>
      <c r="D31" s="81"/>
      <c r="E31" s="52">
        <v>0.2359948124549501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149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14772390.795132719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11947887.881423082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13821904.929110587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40542183.605666384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132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133</v>
      </c>
      <c r="C11" s="96"/>
      <c r="D11" s="96"/>
      <c r="E11" s="53">
        <v>51204.68</v>
      </c>
      <c r="F11" s="17" t="s">
        <v>4</v>
      </c>
      <c r="G11" s="21">
        <v>51862</v>
      </c>
      <c r="H11" s="17" t="s">
        <v>4</v>
      </c>
      <c r="I11" s="2"/>
    </row>
    <row r="12" spans="1:9" x14ac:dyDescent="0.25">
      <c r="A12" s="2"/>
      <c r="B12" s="95" t="s">
        <v>134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135</v>
      </c>
      <c r="C13" s="96"/>
      <c r="D13" s="96"/>
      <c r="E13" s="53">
        <v>32398.416399999998</v>
      </c>
      <c r="F13" s="17" t="s">
        <v>4</v>
      </c>
      <c r="G13" s="21">
        <v>55105</v>
      </c>
      <c r="H13" s="17" t="s">
        <v>4</v>
      </c>
      <c r="I13" s="2"/>
    </row>
    <row r="14" spans="1:9" x14ac:dyDescent="0.25">
      <c r="A14" s="2"/>
      <c r="B14" s="95" t="s">
        <v>136</v>
      </c>
      <c r="C14" s="96"/>
      <c r="D14" s="96"/>
      <c r="E14" s="53">
        <v>13564963.5134</v>
      </c>
      <c r="F14" s="17" t="s">
        <v>4</v>
      </c>
      <c r="G14" s="21">
        <v>13343584</v>
      </c>
      <c r="H14" s="17" t="s">
        <v>4</v>
      </c>
      <c r="I14" s="2"/>
    </row>
    <row r="15" spans="1:9" x14ac:dyDescent="0.25">
      <c r="A15" s="2"/>
      <c r="B15" s="95" t="s">
        <v>137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138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139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-198015.60979999974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-201480.88297149976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12026468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8480300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3546168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1182056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30</v>
      </c>
      <c r="E10" s="21">
        <v>2218809</v>
      </c>
      <c r="F10" s="9">
        <f>E10/D10</f>
        <v>73960.3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20</v>
      </c>
      <c r="E11" s="21">
        <v>220994</v>
      </c>
      <c r="F11" s="9">
        <f t="shared" ref="F11:F29" si="0">E11/D11</f>
        <v>11049.7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1190172</v>
      </c>
      <c r="F12" s="9">
        <f t="shared" si="0"/>
        <v>15868.96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622166</v>
      </c>
      <c r="F13" s="9">
        <f t="shared" si="0"/>
        <v>8295.5466666666671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10</v>
      </c>
      <c r="E14" s="21">
        <v>360499</v>
      </c>
      <c r="F14" s="9">
        <f t="shared" si="0"/>
        <v>36049.9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214092</v>
      </c>
      <c r="F15" s="9">
        <f t="shared" si="0"/>
        <v>2854.56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5</v>
      </c>
      <c r="E16" s="21">
        <v>796452</v>
      </c>
      <c r="F16" s="9">
        <f t="shared" si="0"/>
        <v>159290.4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5</v>
      </c>
      <c r="E17" s="21">
        <v>84935</v>
      </c>
      <c r="F17" s="9">
        <f t="shared" si="0"/>
        <v>16987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10</v>
      </c>
      <c r="E18" s="21">
        <v>252908</v>
      </c>
      <c r="F18" s="9">
        <f t="shared" si="0"/>
        <v>25290.799999999999</v>
      </c>
      <c r="G18" s="17" t="s">
        <v>4</v>
      </c>
      <c r="H18" s="2"/>
    </row>
    <row r="19" spans="1:8" ht="26.25" x14ac:dyDescent="0.25">
      <c r="A19" s="2"/>
      <c r="B19" s="42" t="s">
        <v>118</v>
      </c>
      <c r="C19" s="28">
        <v>2016</v>
      </c>
      <c r="D19" s="22">
        <v>30</v>
      </c>
      <c r="E19" s="21">
        <v>516451</v>
      </c>
      <c r="F19" s="9">
        <f t="shared" si="0"/>
        <v>17215.033333333333</v>
      </c>
      <c r="G19" s="17" t="s">
        <v>4</v>
      </c>
      <c r="H19" s="2"/>
    </row>
    <row r="20" spans="1:8" x14ac:dyDescent="0.25">
      <c r="A20" s="2"/>
      <c r="B20" s="42" t="s">
        <v>127</v>
      </c>
      <c r="C20" s="28">
        <v>2016</v>
      </c>
      <c r="D20" s="22">
        <v>10</v>
      </c>
      <c r="E20" s="21">
        <v>25373</v>
      </c>
      <c r="F20" s="9">
        <f t="shared" si="0"/>
        <v>2537.3000000000002</v>
      </c>
      <c r="G20" s="17" t="s">
        <v>4</v>
      </c>
      <c r="H20" s="2"/>
    </row>
    <row r="21" spans="1:8" x14ac:dyDescent="0.25">
      <c r="A21" s="2"/>
      <c r="B21" s="42" t="s">
        <v>127</v>
      </c>
      <c r="C21" s="28">
        <v>2016</v>
      </c>
      <c r="D21" s="22">
        <v>10</v>
      </c>
      <c r="E21" s="21">
        <v>162474</v>
      </c>
      <c r="F21" s="9">
        <f t="shared" si="0"/>
        <v>16247.4</v>
      </c>
      <c r="G21" s="17" t="s">
        <v>4</v>
      </c>
      <c r="H21" s="2"/>
    </row>
    <row r="22" spans="1:8" ht="26.25" x14ac:dyDescent="0.25">
      <c r="A22" s="2"/>
      <c r="B22" s="42" t="s">
        <v>128</v>
      </c>
      <c r="C22" s="28">
        <v>2016</v>
      </c>
      <c r="D22" s="22">
        <v>20</v>
      </c>
      <c r="E22" s="21">
        <v>330250</v>
      </c>
      <c r="F22" s="9">
        <f t="shared" si="0"/>
        <v>16512.5</v>
      </c>
      <c r="G22" s="17" t="s">
        <v>4</v>
      </c>
      <c r="H22" s="2"/>
    </row>
    <row r="23" spans="1:8" x14ac:dyDescent="0.25">
      <c r="A23" s="2"/>
      <c r="B23" s="42" t="s">
        <v>129</v>
      </c>
      <c r="C23" s="28">
        <v>2016</v>
      </c>
      <c r="D23" s="22">
        <v>10</v>
      </c>
      <c r="E23" s="21">
        <v>154935</v>
      </c>
      <c r="F23" s="9">
        <f t="shared" si="0"/>
        <v>15493.5</v>
      </c>
      <c r="G23" s="17" t="s">
        <v>4</v>
      </c>
      <c r="H23" s="2"/>
    </row>
    <row r="24" spans="1:8" ht="26.25" x14ac:dyDescent="0.25">
      <c r="A24" s="2"/>
      <c r="B24" s="42" t="s">
        <v>130</v>
      </c>
      <c r="C24" s="28">
        <v>2016</v>
      </c>
      <c r="D24" s="22">
        <v>20</v>
      </c>
      <c r="E24" s="21">
        <v>764078</v>
      </c>
      <c r="F24" s="9">
        <f t="shared" si="0"/>
        <v>38203.9</v>
      </c>
      <c r="G24" s="17" t="s">
        <v>4</v>
      </c>
      <c r="H24" s="2"/>
    </row>
    <row r="25" spans="1:8" x14ac:dyDescent="0.25">
      <c r="A25" s="2"/>
      <c r="B25" s="42" t="s">
        <v>121</v>
      </c>
      <c r="C25" s="28">
        <v>2016</v>
      </c>
      <c r="D25" s="22">
        <v>75</v>
      </c>
      <c r="E25" s="21">
        <v>318009</v>
      </c>
      <c r="F25" s="9">
        <f t="shared" si="0"/>
        <v>4240.12</v>
      </c>
      <c r="G25" s="17" t="s">
        <v>4</v>
      </c>
      <c r="H25" s="2"/>
    </row>
    <row r="26" spans="1:8" x14ac:dyDescent="0.25">
      <c r="A26" s="2"/>
      <c r="B26" s="42" t="s">
        <v>121</v>
      </c>
      <c r="C26" s="28">
        <v>2016</v>
      </c>
      <c r="D26" s="22">
        <v>75</v>
      </c>
      <c r="E26" s="21">
        <v>231602</v>
      </c>
      <c r="F26" s="9">
        <f t="shared" si="0"/>
        <v>3088.0266666666666</v>
      </c>
      <c r="G26" s="17" t="s">
        <v>4</v>
      </c>
      <c r="H26" s="2"/>
    </row>
    <row r="27" spans="1:8" x14ac:dyDescent="0.25">
      <c r="A27" s="2"/>
      <c r="B27" s="42" t="s">
        <v>131</v>
      </c>
      <c r="C27" s="28">
        <v>2016</v>
      </c>
      <c r="D27" s="22">
        <v>75</v>
      </c>
      <c r="E27" s="21">
        <v>1391252</v>
      </c>
      <c r="F27" s="9">
        <f t="shared" si="0"/>
        <v>18550.026666666668</v>
      </c>
      <c r="G27" s="17" t="s">
        <v>4</v>
      </c>
      <c r="H27" s="2"/>
    </row>
    <row r="28" spans="1:8" x14ac:dyDescent="0.25">
      <c r="A28" s="2"/>
      <c r="B28" s="42" t="s">
        <v>123</v>
      </c>
      <c r="C28" s="28">
        <v>2016</v>
      </c>
      <c r="D28" s="22">
        <v>75</v>
      </c>
      <c r="E28" s="21">
        <v>1904172</v>
      </c>
      <c r="F28" s="9">
        <f t="shared" si="0"/>
        <v>25388.959999999999</v>
      </c>
      <c r="G28" s="17" t="s">
        <v>4</v>
      </c>
      <c r="H28" s="2"/>
    </row>
    <row r="29" spans="1:8" x14ac:dyDescent="0.25">
      <c r="A29" s="2"/>
      <c r="B29" s="42" t="s">
        <v>123</v>
      </c>
      <c r="C29" s="28">
        <v>2016</v>
      </c>
      <c r="D29" s="22">
        <v>75</v>
      </c>
      <c r="E29" s="21">
        <v>1660097</v>
      </c>
      <c r="F29" s="9">
        <f t="shared" si="0"/>
        <v>22134.626666666667</v>
      </c>
      <c r="G29" s="17" t="s">
        <v>4</v>
      </c>
      <c r="H29" s="2"/>
    </row>
    <row r="30" spans="1:8" x14ac:dyDescent="0.25">
      <c r="A30" s="2"/>
      <c r="B30" s="91" t="s">
        <v>54</v>
      </c>
      <c r="C30" s="92"/>
      <c r="D30" s="92"/>
      <c r="E30" s="93"/>
      <c r="F30" s="15">
        <f>SUM(F10:F29)</f>
        <v>529258.56000000006</v>
      </c>
      <c r="G30" s="16" t="s">
        <v>4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</sheetData>
  <sheetProtection password="DFE9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13588051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17070727.059999999</v>
      </c>
      <c r="H10" s="17" t="s">
        <v>4</v>
      </c>
      <c r="I10" s="2"/>
    </row>
    <row r="11" spans="1:9" x14ac:dyDescent="0.25">
      <c r="A11" s="2"/>
      <c r="B11" s="91" t="s">
        <v>151</v>
      </c>
      <c r="C11" s="92"/>
      <c r="D11" s="92"/>
      <c r="E11" s="92"/>
      <c r="F11" s="93"/>
      <c r="G11" s="15">
        <f>G9-G10</f>
        <v>-3482676.0599999987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500856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449851</v>
      </c>
      <c r="H16" s="17" t="s">
        <v>4</v>
      </c>
      <c r="I16" s="2"/>
    </row>
    <row r="17" spans="1:9" x14ac:dyDescent="0.25">
      <c r="A17" s="2"/>
      <c r="B17" s="91" t="s">
        <v>152</v>
      </c>
      <c r="C17" s="92"/>
      <c r="D17" s="92"/>
      <c r="E17" s="92"/>
      <c r="F17" s="93"/>
      <c r="G17" s="15">
        <f>G15-G16</f>
        <v>51005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213344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491583</v>
      </c>
      <c r="H22" s="17" t="s">
        <v>4</v>
      </c>
      <c r="I22" s="2"/>
    </row>
    <row r="23" spans="1:9" x14ac:dyDescent="0.25">
      <c r="A23" s="2"/>
      <c r="B23" s="91" t="s">
        <v>153</v>
      </c>
      <c r="C23" s="92"/>
      <c r="D23" s="92"/>
      <c r="E23" s="92"/>
      <c r="F23" s="93"/>
      <c r="G23" s="15">
        <f>G21-G22</f>
        <v>-278239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2016'!F30</f>
        <v>529258.56000000006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354888.88888888888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174369.67111111118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44839520.564974241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8325799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1106631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134168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939062.77777777787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10505660.777777778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10024263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12847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10037110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-3767201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-13419419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-1492648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-13050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-18692318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1850452.7777777761</v>
      </c>
      <c r="F28" s="25" t="s">
        <v>4</v>
      </c>
      <c r="G28" s="1">
        <f>IF(E28&lt;0,0,-E28)</f>
        <v>-1850452.7777777761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40019497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335389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40354886</v>
      </c>
      <c r="F35" s="25" t="s">
        <v>4</v>
      </c>
      <c r="G35" s="12">
        <f>-E35</f>
        <v>-40354886</v>
      </c>
      <c r="H35" s="25" t="s">
        <v>4</v>
      </c>
      <c r="I35" s="2"/>
    </row>
    <row r="36" spans="1:9" x14ac:dyDescent="0.25">
      <c r="A36" s="2"/>
      <c r="B36" s="91" t="s">
        <v>146</v>
      </c>
      <c r="C36" s="92"/>
      <c r="D36" s="92"/>
      <c r="E36" s="92"/>
      <c r="F36" s="93"/>
      <c r="G36" s="15">
        <f>$G$9+$G$28+$G$30+$G$35</f>
        <v>2634181.7871964648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145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158</v>
      </c>
      <c r="C16" s="85"/>
      <c r="D16" s="85"/>
      <c r="E16" s="86"/>
      <c r="F16" s="100" t="s">
        <v>141</v>
      </c>
      <c r="G16" s="100"/>
      <c r="H16" s="2"/>
    </row>
    <row r="17" spans="1:8" x14ac:dyDescent="0.25">
      <c r="A17" s="2"/>
      <c r="B17" s="79" t="s">
        <v>155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143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2017-09-13T12:25:24Z</dcterms:modified>
</cp:coreProperties>
</file>