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s="1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<sst xmlns="http://schemas.openxmlformats.org/spreadsheetml/2006/main" count="110" uniqueCount="75">
  <si>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</si>
  <si>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</si>
  <si>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</si>
  <si>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</si>
  <si>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</si>
  <si>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</si>
  <si>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</si>
  <si>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</si>
  <si>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</si>
  <si>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</si>
  <si>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</si>
  <si>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</si>
  <si>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</si>
  <si>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</si>
  <si>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</si>
  <si>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</si>
  <si>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</si>
  <si>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</si>
  <si>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</si>
  <si>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</si>
  <si>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</si>
  <si>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</si>
  <si>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Bedre drikkevand/analyser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</si>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</sst>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1144342.3684186665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40854.228149333328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28320.70724133333</v>
      </c>
      <c r="C4" t="s">
        <v>11</v>
      </c>
    </row>
    <row r="5" spans="1:3" s="26" customFormat="1" x14ac:dyDescent="0.25">
      <c r="A5" s="3" t="s">
        <v>12</v>
      </c>
      <c r="B5" s="48">
        <f>SUM(B2:B4)</f>
        <v>1213517.3038093331</v>
      </c>
      <c r="C5" s="62" t="s">
        <v>11</v>
      </c>
    </row>
    <row r="6" spans="1:3" x14ac:dyDescent="0.25">
      <c r="A6" s="47" t="s">
        <v>0</v>
      </c>
      <c r="B6" s="38">
        <f>Investeringer!E3</f>
        <v>1566781.81188878</v>
      </c>
      <c r="C6" s="23" t="s">
        <v>11</v>
      </c>
    </row>
    <row r="7" spans="1:3" x14ac:dyDescent="0.25">
      <c r="A7" s="4" t="s">
        <v>1</v>
      </c>
      <c r="B7" s="35">
        <f>Investeringer!F3</f>
        <v>387260.21523084899</v>
      </c>
      <c r="C7" t="s">
        <v>11</v>
      </c>
    </row>
    <row r="8" spans="1:3" x14ac:dyDescent="0.25">
      <c r="A8" s="4" t="s">
        <v>2</v>
      </c>
      <c r="B8" s="35">
        <f>Investeringer!G3</f>
        <v>53077.367329184235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618</v>
      </c>
      <c r="C9" t="s">
        <v>11</v>
      </c>
    </row>
    <row r="10" spans="1:3" s="22" customFormat="1" x14ac:dyDescent="0.25">
      <c r="A10" s="3" t="s">
        <v>48</v>
      </c>
      <c r="B10" s="48">
        <f>SUM(B6:B9)</f>
        <v>2007737.3944488133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1461390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1461390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4682644.6982581466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4724094.2516395058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69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1259996</v>
      </c>
      <c r="C2" s="49">
        <v>0</v>
      </c>
      <c r="D2" s="49">
        <f>B2+C2</f>
        <v>1259996</v>
      </c>
      <c r="E2" s="50">
        <f>D2</f>
        <v>1259996</v>
      </c>
      <c r="F2" s="49">
        <v>1287862.6371742047</v>
      </c>
      <c r="G2" s="49">
        <v>0</v>
      </c>
      <c r="H2" s="49">
        <f>F2-G2</f>
        <v>1287862.6371742047</v>
      </c>
      <c r="I2" s="49">
        <f>AVERAGEIF(E2:E4,"&lt;&gt;0")</f>
        <v>1144342.3684186665</v>
      </c>
      <c r="J2" s="49">
        <v>873993.92945262906</v>
      </c>
      <c r="K2" s="39">
        <f>IF(H2&gt;I2,IF(I2&gt;J2,I2,J2),H2)</f>
        <v>1144342.3684186665</v>
      </c>
    </row>
    <row r="3" spans="1:11" s="23" customFormat="1" x14ac:dyDescent="0.25">
      <c r="A3" s="28">
        <v>2014</v>
      </c>
      <c r="B3" s="49">
        <v>1159605</v>
      </c>
      <c r="C3" s="49"/>
      <c r="D3" s="49">
        <f t="shared" ref="D3:D4" si="0">B3+C3</f>
        <v>1159605</v>
      </c>
      <c r="E3" s="50">
        <f>D3*Pristalsregulering!C7</f>
        <v>1160532.6839999999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996738</v>
      </c>
      <c r="C4" s="49"/>
      <c r="D4" s="49">
        <f t="shared" si="0"/>
        <v>996738</v>
      </c>
      <c r="E4" s="50">
        <f>D4*Pristalsregulering!$C$6*Pristalsregulering!$C$7</f>
        <v>1012498.4212559998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B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7" customWidth="1"/>
    <col min="5" max="5" width="30.7109375" style="55" customWidth="1"/>
    <col min="6" max="6" width="9.140625" hidden="1" customWidth="1"/>
    <col min="7" max="116" width="0" hidden="1" customWidth="1"/>
    <col min="117" max="118" width="9.140625" hidden="1" customWidth="1"/>
    <col min="119" max="228" width="0" hidden="1" customWidth="1"/>
    <col min="229" max="230" width="9.140625" hidden="1" customWidth="1"/>
    <col min="231" max="340" width="0" hidden="1" customWidth="1"/>
    <col min="341" max="16384" width="9.140625" hidden="1"/>
  </cols>
  <sheetData>
    <row r="1" spans="1:5" s="27" customFormat="1" ht="15.75" thickBot="1" x14ac:dyDescent="0.3">
      <c r="A1" s="9"/>
      <c r="B1" s="33" t="s">
        <v>71</v>
      </c>
      <c r="C1" s="73" t="s">
        <v>72</v>
      </c>
      <c r="D1" s="74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5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6">
        <f>IF(C4=0,0,AVERAGEIF(C4:C6,"&lt;&gt;0"))+C3</f>
        <v>40854.228149333328</v>
      </c>
      <c r="E3" s="57">
        <f>SUM(D3:D3)</f>
        <v>40854.228149333328</v>
      </c>
    </row>
    <row r="4" spans="1:5" x14ac:dyDescent="0.25">
      <c r="A4" s="28">
        <v>2015</v>
      </c>
      <c r="B4" s="35">
        <v>33586</v>
      </c>
      <c r="C4" s="45">
        <f>B4</f>
        <v>33586</v>
      </c>
      <c r="D4" s="76"/>
      <c r="E4" s="54"/>
    </row>
    <row r="5" spans="1:5" x14ac:dyDescent="0.25">
      <c r="A5" s="28">
        <v>2014</v>
      </c>
      <c r="B5" s="35">
        <v>46170</v>
      </c>
      <c r="C5" s="45">
        <f>B5*Pristalsregulering!$C$7</f>
        <v>46206.935999999994</v>
      </c>
      <c r="D5" s="76"/>
      <c r="E5" s="45"/>
    </row>
    <row r="6" spans="1:5" x14ac:dyDescent="0.25">
      <c r="A6" s="28">
        <v>2013</v>
      </c>
      <c r="B6" s="35">
        <v>42104</v>
      </c>
      <c r="C6" s="45">
        <f>B6*Pristalsregulering!$C$7*Pristalsregulering!$C$6</f>
        <v>42769.748447999998</v>
      </c>
      <c r="D6" s="76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8" t="s">
        <v>24</v>
      </c>
      <c r="C1" s="79"/>
      <c r="D1" s="79"/>
      <c r="E1" s="80" t="s">
        <v>54</v>
      </c>
      <c r="F1" s="81"/>
      <c r="G1" s="82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14950</v>
      </c>
      <c r="C3" s="42">
        <v>12195</v>
      </c>
      <c r="D3" s="42">
        <v>0</v>
      </c>
      <c r="E3" s="41">
        <f>B3</f>
        <v>14950</v>
      </c>
      <c r="F3" s="42">
        <f t="shared" ref="F3:G3" si="0">C3</f>
        <v>12195</v>
      </c>
      <c r="G3" s="43">
        <f t="shared" si="0"/>
        <v>0</v>
      </c>
      <c r="H3" s="44">
        <f>IF(E3=0,0,AVERAGEIF(E3:E5,"&lt;&gt;0"))+IF(F3=0,0,AVERAGEIF(F3:F5,"&lt;&gt;0"))+IF(G3=0,0,AVERAGEIF(G3:G5,"&lt;&gt;0"))</f>
        <v>28320.70724133333</v>
      </c>
    </row>
    <row r="4" spans="1:8" x14ac:dyDescent="0.25">
      <c r="A4" s="31">
        <v>2014</v>
      </c>
      <c r="B4" s="41">
        <v>15000</v>
      </c>
      <c r="C4" s="42">
        <v>13613</v>
      </c>
      <c r="D4" s="42">
        <v>0</v>
      </c>
      <c r="E4" s="41">
        <f>B4*Pristalsregulering!$C$7</f>
        <v>15011.999999999998</v>
      </c>
      <c r="F4" s="42">
        <f>C4*Pristalsregulering!$C$7</f>
        <v>13623.890399999998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13000</v>
      </c>
      <c r="C5" s="42">
        <v>15727</v>
      </c>
      <c r="D5" s="42">
        <v>0</v>
      </c>
      <c r="E5" s="41">
        <f>B5*Pristalsregulering!$C$7*Pristalsregulering!$C$6</f>
        <v>13205.555999999999</v>
      </c>
      <c r="F5" s="42">
        <f>C5*Pristalsregulering!$C$7*Pristalsregulering!$C$6</f>
        <v>15975.675323999996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1" t="s">
        <v>66</v>
      </c>
      <c r="C1" s="81"/>
      <c r="D1" s="82"/>
      <c r="E1" s="83" t="s">
        <v>67</v>
      </c>
      <c r="F1" s="83"/>
      <c r="G1" s="83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70">
        <v>2015</v>
      </c>
      <c r="B3" s="38">
        <v>1439132.2690255591</v>
      </c>
      <c r="C3" s="38">
        <v>376628.02666666673</v>
      </c>
      <c r="D3" s="40">
        <v>52875.673333333332</v>
      </c>
      <c r="E3" s="35">
        <f>B3*Pristalsregulering!C2*Pristalsregulering!C3*Pristalsregulering!C4*Pristalsregulering!C5*Pristalsregulering!C6*Pristalsregulering!C7</f>
        <v>1566781.81188878</v>
      </c>
      <c r="F3" s="35">
        <v>387260.21523084899</v>
      </c>
      <c r="G3" s="35">
        <f xml:space="preserve"> D3/Pristalsregulering!$C$8</f>
        <v>53077.367329184235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8" t="s">
        <v>41</v>
      </c>
      <c r="C1" s="79"/>
      <c r="D1" s="79"/>
      <c r="E1" s="79"/>
      <c r="F1" s="80" t="s">
        <v>55</v>
      </c>
      <c r="G1" s="81"/>
      <c r="H1" s="81"/>
      <c r="I1" s="81"/>
      <c r="J1" s="84" t="s">
        <v>29</v>
      </c>
      <c r="K1" s="83"/>
      <c r="L1" s="85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618</v>
      </c>
      <c r="D3" s="38">
        <v>0</v>
      </c>
      <c r="E3" s="40">
        <v>0</v>
      </c>
      <c r="F3" s="38">
        <f>B3</f>
        <v>0</v>
      </c>
      <c r="G3" s="38">
        <f>C3</f>
        <v>618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618</v>
      </c>
      <c r="L3" s="43">
        <f>AVERAGE(H3:H5)+AVERAGE(I3:I5)</f>
        <v>0</v>
      </c>
      <c r="M3" s="44">
        <f>SUM(J3:L3)</f>
        <v>618</v>
      </c>
      <c r="N3" s="23"/>
    </row>
    <row r="4" spans="1:14" x14ac:dyDescent="0.25">
      <c r="A4" s="28">
        <v>2014</v>
      </c>
      <c r="B4" s="45">
        <v>0</v>
      </c>
      <c r="C4" s="38">
        <v>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7.1106839999999991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39</v>
      </c>
      <c r="L1" s="66" t="s">
        <v>56</v>
      </c>
      <c r="M1" s="67" t="s">
        <v>40</v>
      </c>
      <c r="N1" s="14" t="s">
        <v>28</v>
      </c>
    </row>
    <row r="2" spans="1:14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1370777</v>
      </c>
      <c r="H2" s="42" t="s">
        <v>47</v>
      </c>
      <c r="I2" s="42">
        <v>0</v>
      </c>
      <c r="J2" s="42">
        <v>58090</v>
      </c>
      <c r="K2" s="42">
        <v>0</v>
      </c>
      <c r="L2" s="42"/>
      <c r="M2" s="43"/>
      <c r="N2" s="44">
        <f>SUM(B2:M2)</f>
        <v>1461390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2017-09-13T12:53:39Z</dcterms:modified>
</cp:coreProperties>
</file>