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D5" i="16"/>
  <c r="D6" i="16"/>
  <c r="E5" i="16"/>
  <c r="G3" i="16" s="1"/>
  <c r="E6" i="16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<sst xmlns="http://schemas.openxmlformats.org/spreadsheetml/2006/main" count="113" uniqueCount="77">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</sst>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938907.90750666661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20076.28990162618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42598.662685333329</v>
      </c>
      <c r="C4" t="s">
        <v>11</v>
      </c>
    </row>
    <row r="5" spans="1:3" s="26" customFormat="1" x14ac:dyDescent="0.25">
      <c r="A5" s="3" t="s">
        <v>12</v>
      </c>
      <c r="B5" s="49">
        <f>SUM(B2:B4)</f>
        <v>1001582.8600936261</v>
      </c>
      <c r="C5" s="64" t="s">
        <v>11</v>
      </c>
    </row>
    <row r="6" spans="1:3" x14ac:dyDescent="0.25">
      <c r="A6" s="48" t="s">
        <v>0</v>
      </c>
      <c r="B6" s="39">
        <f>Investeringer!E3</f>
        <v>1399845.0362305171</v>
      </c>
      <c r="C6" s="23" t="s">
        <v>11</v>
      </c>
    </row>
    <row r="7" spans="1:3" x14ac:dyDescent="0.25">
      <c r="A7" s="4" t="s">
        <v>1</v>
      </c>
      <c r="B7" s="36">
        <f>Investeringer!F3</f>
        <v>242764.33510280043</v>
      </c>
      <c r="C7" t="s">
        <v>11</v>
      </c>
    </row>
    <row r="8" spans="1:3" x14ac:dyDescent="0.25">
      <c r="A8" s="4" t="s">
        <v>2</v>
      </c>
      <c r="B8" s="36">
        <f>Investeringer!G3</f>
        <v>14410.113431037944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1936</v>
      </c>
      <c r="C9" t="s">
        <v>11</v>
      </c>
    </row>
    <row r="10" spans="1:3" s="22" customFormat="1" x14ac:dyDescent="0.25">
      <c r="A10" s="3" t="s">
        <v>49</v>
      </c>
      <c r="B10" s="49">
        <f>SUM(B6:B9)</f>
        <v>1658955.4847643555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1360640.74</v>
      </c>
      <c r="C11" t="s">
        <v>11</v>
      </c>
    </row>
    <row r="12" spans="1:3" s="22" customFormat="1" x14ac:dyDescent="0.25">
      <c r="A12" s="3" t="s">
        <v>70</v>
      </c>
      <c r="B12" s="49">
        <f>SUM(B11:B11)</f>
        <v>1360640.74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4021179.0848579817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4056773.5166105824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71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1064307.26</v>
      </c>
      <c r="C2" s="50">
        <v>0</v>
      </c>
      <c r="D2" s="50">
        <f>B2+C2</f>
        <v>1064307.26</v>
      </c>
      <c r="E2" s="51">
        <f>D2</f>
        <v>1064307.26</v>
      </c>
      <c r="F2" s="50">
        <v>1199591.2481750727</v>
      </c>
      <c r="G2" s="50">
        <v>0</v>
      </c>
      <c r="H2" s="50">
        <f>F2-G2</f>
        <v>1199591.2481750727</v>
      </c>
      <c r="I2" s="50">
        <f>AVERAGEIF(E2:E4,"&lt;&gt;0")</f>
        <v>938907.90750666661</v>
      </c>
      <c r="J2" s="50">
        <v>925128.98156343563</v>
      </c>
      <c r="K2" s="40">
        <f>IF(H2&gt;I2,IF(I2&gt;J2,I2,J2),H2)</f>
        <v>938907.90750666661</v>
      </c>
    </row>
    <row r="3" spans="1:11" s="23" customFormat="1" x14ac:dyDescent="0.25">
      <c r="A3" s="28">
        <v>2014</v>
      </c>
      <c r="B3" s="50">
        <v>908454</v>
      </c>
      <c r="C3" s="50"/>
      <c r="D3" s="50">
        <f t="shared" ref="D3:D4" si="0">B3+C3</f>
        <v>908454</v>
      </c>
      <c r="E3" s="51">
        <f>D3*Pristalsregulering!C7</f>
        <v>909180.76319999993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830110</v>
      </c>
      <c r="C4" s="50"/>
      <c r="D4" s="50">
        <f t="shared" si="0"/>
        <v>830110</v>
      </c>
      <c r="E4" s="51">
        <f>D4*Pristalsregulering!$C$6*Pristalsregulering!$C$7</f>
        <v>843235.69931999978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112" width="0" hidden="1" customWidth="1"/>
    <col min="113" max="113" width="9.140625" hidden="1" customWidth="1"/>
    <col min="114" max="119" width="0" hidden="1" customWidth="1"/>
    <col min="120" max="120" width="9.140625" hidden="1" customWidth="1"/>
    <col min="121" max="216" width="0" hidden="1" customWidth="1"/>
    <col min="217" max="217" width="9.140625" hidden="1" customWidth="1"/>
    <col min="218" max="223" width="0" hidden="1" customWidth="1"/>
    <col min="224" max="224" width="9.140625" hidden="1" customWidth="1"/>
    <col min="225" max="230" width="0" hidden="1" customWidth="1"/>
    <col min="231" max="231" width="9.140625" hidden="1" customWidth="1"/>
    <col min="232" max="320" width="0" hidden="1" customWidth="1"/>
    <col min="321" max="321" width="9.140625" hidden="1" customWidth="1"/>
    <col min="322" max="327" width="0" hidden="1" customWidth="1"/>
    <col min="328" max="328" width="9.140625" hidden="1" customWidth="1"/>
    <col min="329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10"/>
      <c r="H1" s="65"/>
    </row>
    <row r="2" spans="1:8" ht="30.75" thickTop="1" x14ac:dyDescent="0.25">
      <c r="A2" s="17" t="s">
        <v>13</v>
      </c>
      <c r="B2" s="34" t="s">
        <v>57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10000</v>
      </c>
      <c r="C3" s="75">
        <v>10000</v>
      </c>
      <c r="D3" s="46">
        <f>B3/Pristalsregulering!$C$8</f>
        <v>10038.14495081309</v>
      </c>
      <c r="E3" s="36">
        <f>C3/Pristalsregulering!$C$8</f>
        <v>10038.14495081309</v>
      </c>
      <c r="F3" s="46">
        <f>IF(D4=0,0,AVERAGEIF(D4:D6,"&lt;&gt;0"))+D3</f>
        <v>10038.14495081309</v>
      </c>
      <c r="G3" s="39">
        <f>IF(E4=0,0,AVERAGEIF(E4:E6,"&lt;&gt;0"))+E3</f>
        <v>10038.14495081309</v>
      </c>
      <c r="H3" s="59">
        <f>SUM(F3:G3)</f>
        <v>20076.28990162618</v>
      </c>
    </row>
    <row r="4" spans="1:8" x14ac:dyDescent="0.25">
      <c r="A4" s="28">
        <v>2015</v>
      </c>
      <c r="B4" s="36"/>
      <c r="C4" s="36"/>
      <c r="D4" s="46">
        <f>B4</f>
        <v>0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/>
      <c r="C5" s="36"/>
      <c r="D5" s="46">
        <f>B5*Pristalsregulering!$C$7</f>
        <v>0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14000</v>
      </c>
      <c r="C3" s="43">
        <v>11942</v>
      </c>
      <c r="D3" s="43">
        <v>0</v>
      </c>
      <c r="E3" s="42">
        <f>B3</f>
        <v>14000</v>
      </c>
      <c r="F3" s="43">
        <f t="shared" ref="F3:G3" si="0">C3</f>
        <v>11942</v>
      </c>
      <c r="G3" s="44">
        <f t="shared" si="0"/>
        <v>0</v>
      </c>
      <c r="H3" s="45">
        <f>IF(E3=0,0,AVERAGEIF(E3:E5,"&lt;&gt;0"))+IF(F3=0,0,AVERAGEIF(F3:F5,"&lt;&gt;0"))+IF(G3=0,0,AVERAGEIF(G3:G5,"&lt;&gt;0"))</f>
        <v>42598.662685333329</v>
      </c>
    </row>
    <row r="4" spans="1:8" x14ac:dyDescent="0.25">
      <c r="A4" s="31">
        <v>2014</v>
      </c>
      <c r="B4" s="42">
        <v>19000</v>
      </c>
      <c r="C4" s="43">
        <v>13714</v>
      </c>
      <c r="D4" s="43">
        <v>0</v>
      </c>
      <c r="E4" s="42">
        <f>B4*Pristalsregulering!$C$7</f>
        <v>19015.199999999997</v>
      </c>
      <c r="F4" s="43">
        <f>C4*Pristalsregulering!$C$7</f>
        <v>13724.971199999998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52335</v>
      </c>
      <c r="C5" s="43">
        <v>15703</v>
      </c>
      <c r="D5" s="43">
        <v>0</v>
      </c>
      <c r="E5" s="42">
        <f>B5*Pristalsregulering!$C$7*Pristalsregulering!$C$6</f>
        <v>53162.521019999993</v>
      </c>
      <c r="F5" s="43">
        <f>C5*Pristalsregulering!$C$7*Pristalsregulering!$C$6</f>
        <v>15951.295835999998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2">
        <v>2015</v>
      </c>
      <c r="B3" s="39">
        <v>1285796.240413337</v>
      </c>
      <c r="C3" s="39">
        <v>236520.51166666672</v>
      </c>
      <c r="D3" s="41">
        <v>14355.355</v>
      </c>
      <c r="E3" s="36">
        <f>B3*Pristalsregulering!C2*Pristalsregulering!C3*Pristalsregulering!C4*Pristalsregulering!C5*Pristalsregulering!C6*Pristalsregulering!C7</f>
        <v>1399845.0362305171</v>
      </c>
      <c r="F3" s="36">
        <v>242764.33510280043</v>
      </c>
      <c r="G3" s="36">
        <f xml:space="preserve"> D3/Pristalsregulering!$C$8</f>
        <v>14410.113431037944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1936</v>
      </c>
      <c r="D3" s="39">
        <v>0</v>
      </c>
      <c r="E3" s="41">
        <v>0</v>
      </c>
      <c r="F3" s="39">
        <f>B3</f>
        <v>0</v>
      </c>
      <c r="G3" s="39">
        <f>C3</f>
        <v>1936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1936</v>
      </c>
      <c r="L3" s="44">
        <f>AVERAGE(H3:H5)+AVERAGE(I3:I5)</f>
        <v>0</v>
      </c>
      <c r="M3" s="45">
        <f>SUM(J3:L3)</f>
        <v>1936</v>
      </c>
      <c r="N3" s="23"/>
    </row>
    <row r="4" spans="1:14" x14ac:dyDescent="0.25">
      <c r="A4" s="28">
        <v>2014</v>
      </c>
      <c r="B4" s="46">
        <v>0</v>
      </c>
      <c r="C4" s="39">
        <v>2921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2923.3367999999996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264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268.17436799999996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40</v>
      </c>
      <c r="L1" s="68" t="s">
        <v>58</v>
      </c>
      <c r="M1" s="69" t="s">
        <v>41</v>
      </c>
      <c r="N1" s="14" t="s">
        <v>29</v>
      </c>
    </row>
    <row r="2" spans="1:14" ht="15.75" thickTop="1" x14ac:dyDescent="0.25">
      <c r="A2" s="31">
        <v>2015</v>
      </c>
      <c r="B2" s="43">
        <v>32522.74</v>
      </c>
      <c r="C2" s="43">
        <v>0</v>
      </c>
      <c r="D2" s="43">
        <v>0</v>
      </c>
      <c r="E2" s="43">
        <v>0</v>
      </c>
      <c r="F2" s="43">
        <v>7776</v>
      </c>
      <c r="G2" s="43">
        <v>1320342</v>
      </c>
      <c r="H2" s="43" t="s">
        <v>48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1360640.74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2017-09-13T13:04:27Z</dcterms:modified>
</cp:coreProperties>
</file>