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7" i="11" l="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l="1"/>
  <c r="G17" i="22" l="1"/>
  <c r="E20" i="22"/>
  <c r="G18" i="19"/>
  <c r="G19" i="19" s="1"/>
  <c r="E14" i="22" s="1"/>
  <c r="G14" i="22" s="1"/>
  <c r="I14" i="22" s="1"/>
  <c r="K14" i="22" s="1"/>
  <c r="G12" i="7"/>
  <c r="E19" i="22" l="1"/>
  <c r="E21" i="22" s="1"/>
  <c r="I17" i="22"/>
  <c r="G20" i="22"/>
  <c r="G19" i="22"/>
  <c r="E15" i="13"/>
  <c r="F11" i="11"/>
  <c r="F18" i="11"/>
  <c r="G21" i="22" l="1"/>
  <c r="I20" i="22"/>
  <c r="K17" i="22"/>
  <c r="I19" i="22"/>
  <c r="I21" i="22" s="1"/>
  <c r="G30" i="13"/>
  <c r="E35" i="13" l="1"/>
  <c r="G35" i="13" s="1"/>
  <c r="E27" i="13"/>
  <c r="E19" i="13"/>
  <c r="G11" i="12"/>
  <c r="G29" i="12"/>
  <c r="G23" i="12"/>
  <c r="G17" i="12"/>
  <c r="F10" i="11"/>
  <c r="F19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<sst xmlns="http://schemas.openxmlformats.org/spreadsheetml/2006/main" count="331" uniqueCount="148">
  <si>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</si>
  <si>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</si>
  <si>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</si>
  <si>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</si>
  <si>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</si>
  <si>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</si>
  <si>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</si>
  <si>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</si>
  <si>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</si>
  <si>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</si>
  <si>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</si>
  <si>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</si>
  <si>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</si>
  <si>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</si>
  <si>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</si>
  <si>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</si>
  <si>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</si>
  <si>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</si>
  <si>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</si>
  <si>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</si>
  <si>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</si>
  <si>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</si>
  <si>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</si>
  <si>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</si>
  <si>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</si>
  <si>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</si>
  <si>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</si>
  <si>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</si>
  <si>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</si>
  <si>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</si>
  <si>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</si>
  <si>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</si>
  <si>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</si>
  <si>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</si>
  <si>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</si>
  <si>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</si>
  <si>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</si>
  <si>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</si>
  <si>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</si>
  <si>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</si>
  <si>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</si>
  <si>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</si>
  <si>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</si>
  <si>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</si>
  <si>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</si>
  <si>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</si>
  <si>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</si>
  <si>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</si>
  <si>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</si>
  <si>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</si>
  <si>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</si>
  <si>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</si>
  <si>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</si>
  <si>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</si>
  <si>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</si>
  <si>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</si>
  <si>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</si>
  <si>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</si>
  <si>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</si>
  <si>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</si>
  <si>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</si>
  <si>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</si>
  <si>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</si>
  <si>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</si>
  <si>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</si>
  <si>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</si>
  <si>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</si>
  <si>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</si>
  <si>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</si>
  <si>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</si>
  <si>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</si>
  <si>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</si>
  <si>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</si>
  <si>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</si>
  <si>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</si>
  <si>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</si>
  <si>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</si>
  <si>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</si>
  <si>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</si>
  <si>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</si>
  <si>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</si>
  <si>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</si>
  <si>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</si>
  <si>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</si>
  <si>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</si>
  <si>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</si>
  <si>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</si>
  <si>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</si>
  <si>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</si>
  <si>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</si>
  <si>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</si>
  <si>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</si>
  <si>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</si>
  <si>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</si>
  <si>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</si>
  <si>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</si>
  <si>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</si>
  <si>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</si>
  <si>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</si>
  <si>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</si>
  <si>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</si>
  <si>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</si>
  <si>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</si>
  <si>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</si>
  <si>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</si>
  <si>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</si>
  <si>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</si>
  <si>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</si>
  <si>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</si>
  <si>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</si>
  <si>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</si>
  <si>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</si>
  <si>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</si>
  <si>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</si>
  <si>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</si>
  <si>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</si>
  <si>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</si>
  <si>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</si>
  <si>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Ø110 mm &lt; Ledningsnet ≤ Ø 250 mm</t>
  </si>
  <si>
    <t>SRO-anlæg, vandværk</t>
  </si>
  <si>
    <t>Afregningsmålere, elektroniske ≤ Ø 110mm (Qn 10)</t>
  </si>
  <si>
    <t>Stik på ledningsnet, Konstruktioner</t>
  </si>
  <si>
    <t>Boring (inkl. etablering, forerør, filter og prøvepumpning)</t>
  </si>
  <si>
    <t>Ventiler på ledningsnet ≤ Ø50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</si>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</sst>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10928733.638610428</v>
      </c>
      <c r="F9" s="13" t="s">
        <v>4</v>
      </c>
      <c r="G9" s="48">
        <v>10922323.070357909</v>
      </c>
      <c r="H9" s="13" t="s">
        <v>4</v>
      </c>
      <c r="I9" s="48">
        <v>10916486.821340388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4595939.1536596986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4371273.6061437866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2594657.4899302204</v>
      </c>
      <c r="L12" s="8" t="s">
        <v>4</v>
      </c>
      <c r="M12" s="2"/>
    </row>
    <row r="13" spans="1:13" x14ac:dyDescent="0.25">
      <c r="A13" s="2"/>
      <c r="B13" s="46" t="s">
        <v>147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-582145.32088913175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-316042.06877649965</v>
      </c>
      <c r="F14" s="8" t="s">
        <v>4</v>
      </c>
      <c r="G14" s="9">
        <f>E14*(1+$E$25/100)</f>
        <v>-321572.80498008843</v>
      </c>
      <c r="H14" s="8" t="s">
        <v>4</v>
      </c>
      <c r="I14" s="9">
        <f>G14*(1+$E$25/100)</f>
        <v>-327200.32906724</v>
      </c>
      <c r="J14" s="8" t="s">
        <v>4</v>
      </c>
      <c r="K14" s="51">
        <f>I14*(1+$E$25/100)</f>
        <v>-332926.33482591674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-268109.48666666669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1120997.0049042515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-5530.7362035887445</v>
      </c>
      <c r="F19" s="8" t="s">
        <v>4</v>
      </c>
      <c r="G19" s="42">
        <f>(G17+G14)*($E$25/100)</f>
        <v>-5627.524087151548</v>
      </c>
      <c r="H19" s="8" t="s">
        <v>4</v>
      </c>
      <c r="I19" s="42">
        <f>(I17+I14)*($E$25/100)</f>
        <v>-5726.0057586767007</v>
      </c>
      <c r="J19" s="8" t="s">
        <v>4</v>
      </c>
      <c r="K19" s="42">
        <f>SUM(K10:K14,K17:K18)*($E$25/100)</f>
        <v>186318.9753953265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-145040.70402462105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10607160.83363034</v>
      </c>
      <c r="F21" s="38" t="s">
        <v>4</v>
      </c>
      <c r="G21" s="49">
        <f>SUM(G9:G20)</f>
        <v>10595122.74129067</v>
      </c>
      <c r="H21" s="38" t="s">
        <v>4</v>
      </c>
      <c r="I21" s="49">
        <f>SUM(I9:I20)</f>
        <v>10583560.486514471</v>
      </c>
      <c r="J21" s="38" t="s">
        <v>4</v>
      </c>
      <c r="K21" s="52">
        <f>SUM(K9:K20)</f>
        <v>11540964.383626949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4362857.3836101815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4149585.6865638639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2463070.1602886599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10975513.230462706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5">
        <v>0</v>
      </c>
      <c r="F11" s="17" t="s">
        <v>4</v>
      </c>
      <c r="G11" s="21">
        <v>1568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5">
        <v>32399.4126</v>
      </c>
      <c r="F13" s="17" t="s">
        <v>4</v>
      </c>
      <c r="G13" s="21">
        <v>5426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5">
        <v>2399782.0431999997</v>
      </c>
      <c r="F14" s="17" t="s">
        <v>4</v>
      </c>
      <c r="G14" s="21">
        <v>2114581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-310606.45579999965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-316042.06877649965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1767355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1767355.2333333334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-0.2333333333954215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769204</v>
      </c>
      <c r="F10" s="9">
        <f>E10/D10</f>
        <v>10256.053333333333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401773</v>
      </c>
      <c r="F11" s="9">
        <f t="shared" ref="F11:F18" si="0">E11/D11</f>
        <v>5356.9733333333334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75</v>
      </c>
      <c r="E12" s="21">
        <v>910381</v>
      </c>
      <c r="F12" s="9">
        <f t="shared" si="0"/>
        <v>12138.413333333334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10</v>
      </c>
      <c r="E13" s="21">
        <v>87302</v>
      </c>
      <c r="F13" s="9">
        <f t="shared" si="0"/>
        <v>8730.2000000000007</v>
      </c>
      <c r="G13" s="17" t="s">
        <v>4</v>
      </c>
      <c r="H13" s="2"/>
    </row>
    <row r="14" spans="1:8" ht="26.25" x14ac:dyDescent="0.25">
      <c r="A14" s="2"/>
      <c r="B14" s="43" t="s">
        <v>120</v>
      </c>
      <c r="C14" s="28">
        <v>2016</v>
      </c>
      <c r="D14" s="22">
        <v>10</v>
      </c>
      <c r="E14" s="21">
        <v>830363</v>
      </c>
      <c r="F14" s="9">
        <f t="shared" si="0"/>
        <v>83036.3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75</v>
      </c>
      <c r="E15" s="21">
        <v>135406</v>
      </c>
      <c r="F15" s="9">
        <f t="shared" si="0"/>
        <v>1805.4133333333334</v>
      </c>
      <c r="G15" s="17" t="s">
        <v>4</v>
      </c>
      <c r="H15" s="2"/>
    </row>
    <row r="16" spans="1:8" ht="26.25" x14ac:dyDescent="0.25">
      <c r="A16" s="2"/>
      <c r="B16" s="43" t="s">
        <v>122</v>
      </c>
      <c r="C16" s="28">
        <v>2016</v>
      </c>
      <c r="D16" s="22">
        <v>15</v>
      </c>
      <c r="E16" s="21">
        <v>47420</v>
      </c>
      <c r="F16" s="9">
        <f t="shared" si="0"/>
        <v>3161.3333333333335</v>
      </c>
      <c r="G16" s="17" t="s">
        <v>4</v>
      </c>
      <c r="H16" s="2"/>
    </row>
    <row r="17" spans="1:8" x14ac:dyDescent="0.25">
      <c r="A17" s="2"/>
      <c r="B17" s="43" t="s">
        <v>117</v>
      </c>
      <c r="C17" s="28">
        <v>2016</v>
      </c>
      <c r="D17" s="22">
        <v>50</v>
      </c>
      <c r="E17" s="21">
        <v>427304</v>
      </c>
      <c r="F17" s="9">
        <f t="shared" si="0"/>
        <v>8546.08</v>
      </c>
      <c r="G17" s="17" t="s">
        <v>4</v>
      </c>
      <c r="H17" s="2"/>
    </row>
    <row r="18" spans="1:8" x14ac:dyDescent="0.25">
      <c r="A18" s="2"/>
      <c r="B18" s="43" t="s">
        <v>123</v>
      </c>
      <c r="C18" s="28">
        <v>2016</v>
      </c>
      <c r="D18" s="22">
        <v>75</v>
      </c>
      <c r="E18" s="21">
        <v>50156</v>
      </c>
      <c r="F18" s="9">
        <f t="shared" si="0"/>
        <v>668.74666666666667</v>
      </c>
      <c r="G18" s="17" t="s">
        <v>4</v>
      </c>
      <c r="H18" s="2"/>
    </row>
    <row r="19" spans="1:8" x14ac:dyDescent="0.25">
      <c r="A19" s="2"/>
      <c r="B19" s="91" t="s">
        <v>52</v>
      </c>
      <c r="C19" s="92"/>
      <c r="D19" s="92"/>
      <c r="E19" s="93"/>
      <c r="F19" s="15">
        <f>SUM(F10:F18)</f>
        <v>133699.51333333334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2166575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2353000</v>
      </c>
      <c r="H10" s="17" t="s">
        <v>4</v>
      </c>
      <c r="I10" s="2"/>
    </row>
    <row r="11" spans="1:9" x14ac:dyDescent="0.25">
      <c r="A11" s="2"/>
      <c r="B11" s="91" t="s">
        <v>139</v>
      </c>
      <c r="C11" s="92"/>
      <c r="D11" s="92"/>
      <c r="E11" s="92"/>
      <c r="F11" s="93"/>
      <c r="G11" s="15">
        <f>G9-G10</f>
        <v>-186425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124616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50000</v>
      </c>
      <c r="H16" s="17" t="s">
        <v>4</v>
      </c>
      <c r="I16" s="2"/>
    </row>
    <row r="17" spans="1:9" x14ac:dyDescent="0.25">
      <c r="A17" s="2"/>
      <c r="B17" s="91" t="s">
        <v>140</v>
      </c>
      <c r="C17" s="92"/>
      <c r="D17" s="92"/>
      <c r="E17" s="92"/>
      <c r="F17" s="93"/>
      <c r="G17" s="15">
        <f>G15-G16</f>
        <v>74616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50000</v>
      </c>
      <c r="H22" s="17" t="s">
        <v>4</v>
      </c>
      <c r="I22" s="2"/>
    </row>
    <row r="23" spans="1:9" x14ac:dyDescent="0.25">
      <c r="A23" s="2"/>
      <c r="B23" s="91" t="s">
        <v>141</v>
      </c>
      <c r="C23" s="92"/>
      <c r="D23" s="92"/>
      <c r="E23" s="92"/>
      <c r="F23" s="93"/>
      <c r="G23" s="15">
        <f>G21-G22</f>
        <v>-50000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142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142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2016'!F19</f>
        <v>133699.51333333334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240000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-106300.48666666666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12770994.206553537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2610664.2016492863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849582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411911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475000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4347157.2016492859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106304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106304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-319303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-2659309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-1357419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-4336031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117430.20164928585</v>
      </c>
      <c r="F28" s="25" t="s">
        <v>4</v>
      </c>
      <c r="G28" s="1">
        <f>IF(E28&lt;0,0,-E28)</f>
        <v>-117430.20164928585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1102888</v>
      </c>
      <c r="F30" s="25" t="s">
        <v>4</v>
      </c>
      <c r="G30" s="12">
        <f>-$E$30</f>
        <v>-1102888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10429679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10429679</v>
      </c>
      <c r="F35" s="25" t="s">
        <v>4</v>
      </c>
      <c r="G35" s="12">
        <f>-E35</f>
        <v>-10429679</v>
      </c>
      <c r="H35" s="25" t="s">
        <v>4</v>
      </c>
      <c r="I35" s="2"/>
    </row>
    <row r="36" spans="1:9" x14ac:dyDescent="0.25">
      <c r="A36" s="2"/>
      <c r="B36" s="91" t="s">
        <v>137</v>
      </c>
      <c r="C36" s="92"/>
      <c r="D36" s="92"/>
      <c r="E36" s="92"/>
      <c r="F36" s="93"/>
      <c r="G36" s="15">
        <f>$G$9+$G$28+$G$30+$G$35</f>
        <v>1120997.0049042515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136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146</v>
      </c>
      <c r="C16" s="86"/>
      <c r="D16" s="86"/>
      <c r="E16" s="87"/>
      <c r="F16" s="100" t="s">
        <v>132</v>
      </c>
      <c r="G16" s="100"/>
      <c r="H16" s="2"/>
    </row>
    <row r="17" spans="1:8" x14ac:dyDescent="0.25">
      <c r="A17" s="2"/>
      <c r="B17" s="79" t="s">
        <v>144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134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2017-09-13T13:04:35Z</dcterms:modified>
</cp:coreProperties>
</file>